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EL\AppData\Roaming\OpenText\OTEdit\EC_cs971\c88706104\"/>
    </mc:Choice>
  </mc:AlternateContent>
  <xr:revisionPtr revIDLastSave="0" documentId="13_ncr:1_{9DB17A1B-2369-412D-A61D-C071E1158203}" xr6:coauthVersionLast="47" xr6:coauthVersionMax="47" xr10:uidLastSave="{00000000-0000-0000-0000-000000000000}"/>
  <workbookProtection workbookPassword="D370" lockStructure="1"/>
  <bookViews>
    <workbookView xWindow="1080" yWindow="1080" windowWidth="23895" windowHeight="13965" activeTab="1" xr2:uid="{9FC08983-7481-4214-992E-31C77A4E2EE7}"/>
  </bookViews>
  <sheets>
    <sheet name="Large Institutions" sheetId="5" r:id="rId1"/>
    <sheet name="Small and Medium Institutions" sheetId="4" r:id="rId2"/>
    <sheet name="%Targets (Fewer than 40 Chairs)" sheetId="2" state="hidden" r:id="rId3"/>
    <sheet name="%Targets (40 or more Chairs)" sheetId="3" state="hidden" r:id="rId4"/>
  </sheets>
  <definedNames>
    <definedName name="_xlnm._FilterDatabase" localSheetId="2" hidden="1">'%Targets (Fewer than 40 Chairs)'!$A$1:$U$63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2" i="2" l="1"/>
  <c r="O52" i="2"/>
  <c r="Q7" i="2"/>
  <c r="O62" i="2"/>
  <c r="O61" i="2"/>
  <c r="O60" i="2"/>
  <c r="O58" i="2"/>
  <c r="O56" i="2"/>
  <c r="O55" i="2"/>
  <c r="O54" i="2"/>
  <c r="O53" i="2"/>
  <c r="O50" i="2"/>
  <c r="O49" i="2"/>
  <c r="O48" i="2"/>
  <c r="O47" i="2"/>
  <c r="O46" i="2"/>
  <c r="O44" i="2"/>
  <c r="O43" i="2"/>
  <c r="O42" i="2"/>
  <c r="O41" i="2"/>
  <c r="O40" i="2"/>
  <c r="O38" i="2"/>
  <c r="O37" i="2"/>
  <c r="O36" i="2"/>
  <c r="O35" i="2"/>
  <c r="O34" i="2"/>
  <c r="O33" i="2"/>
  <c r="O32" i="2"/>
  <c r="O31" i="2"/>
  <c r="O29" i="2"/>
  <c r="O28" i="2"/>
  <c r="O27" i="2"/>
  <c r="O26" i="2"/>
  <c r="O25" i="2"/>
  <c r="O24" i="2"/>
  <c r="O23" i="2"/>
  <c r="O21" i="2"/>
  <c r="O20" i="2"/>
  <c r="O19" i="2"/>
  <c r="O18" i="2"/>
  <c r="O17" i="2"/>
  <c r="O16" i="2"/>
  <c r="O15" i="2"/>
  <c r="O14" i="2"/>
  <c r="O13" i="2"/>
  <c r="O10" i="2"/>
  <c r="O9" i="2"/>
  <c r="O8" i="2"/>
  <c r="O7" i="2"/>
  <c r="O6" i="2"/>
  <c r="O5" i="2"/>
  <c r="O4" i="2"/>
  <c r="O3" i="2"/>
  <c r="O2" i="2"/>
  <c r="M3" i="2"/>
  <c r="K3" i="2"/>
  <c r="K55" i="2"/>
  <c r="Q27" i="2"/>
  <c r="M22" i="2"/>
  <c r="Q45" i="2"/>
  <c r="Q39" i="2"/>
  <c r="Q30" i="2"/>
  <c r="Q22" i="2"/>
  <c r="M45" i="2"/>
  <c r="O39" i="2"/>
  <c r="O45" i="2"/>
  <c r="O30" i="2"/>
  <c r="O22" i="2"/>
  <c r="Q62" i="2" l="1"/>
  <c r="Q61" i="2"/>
  <c r="Q60" i="2"/>
  <c r="Q58" i="2"/>
  <c r="Q56" i="2"/>
  <c r="Q55" i="2"/>
  <c r="Q54" i="2"/>
  <c r="Q53" i="2"/>
  <c r="Q52" i="2"/>
  <c r="Q50" i="2"/>
  <c r="Q49" i="2"/>
  <c r="Q48" i="2"/>
  <c r="Q47" i="2"/>
  <c r="Q46" i="2"/>
  <c r="Q44" i="2"/>
  <c r="Q42" i="2"/>
  <c r="Q41" i="2"/>
  <c r="Q40" i="2"/>
  <c r="Q38" i="2"/>
  <c r="Q37" i="2"/>
  <c r="Q36" i="2"/>
  <c r="Q35" i="2"/>
  <c r="Q34" i="2"/>
  <c r="Q33" i="2"/>
  <c r="Q32" i="2"/>
  <c r="Q31" i="2"/>
  <c r="Q29" i="2"/>
  <c r="Q28" i="2"/>
  <c r="Q26" i="2"/>
  <c r="Q25" i="2"/>
  <c r="Q24" i="2"/>
  <c r="Q23" i="2"/>
  <c r="Q20" i="2"/>
  <c r="Q19" i="2"/>
  <c r="Q18" i="2"/>
  <c r="Q17" i="2"/>
  <c r="Q16" i="2"/>
  <c r="Q15" i="2"/>
  <c r="Q14" i="2"/>
  <c r="Q13" i="2"/>
  <c r="M39" i="2"/>
  <c r="M30" i="2"/>
  <c r="M11" i="2"/>
  <c r="K10" i="2"/>
  <c r="M2" i="2" l="1"/>
  <c r="J19" i="5"/>
  <c r="I19" i="5"/>
  <c r="H19" i="5"/>
  <c r="G19" i="5"/>
  <c r="F19" i="5"/>
  <c r="E19" i="5"/>
  <c r="D19" i="5"/>
  <c r="C19" i="5"/>
  <c r="K34" i="2"/>
  <c r="M62" i="2" l="1"/>
  <c r="M61" i="2"/>
  <c r="M60" i="2"/>
  <c r="M58" i="2"/>
  <c r="M57" i="2"/>
  <c r="M56" i="2"/>
  <c r="M55" i="2"/>
  <c r="M54" i="2"/>
  <c r="M53" i="2"/>
  <c r="M52" i="2"/>
  <c r="M49" i="2"/>
  <c r="M48" i="2"/>
  <c r="M47" i="2"/>
  <c r="M46" i="2"/>
  <c r="M44" i="2"/>
  <c r="M50" i="2"/>
  <c r="M17" i="2"/>
  <c r="M14" i="2"/>
  <c r="M13" i="2"/>
  <c r="M43" i="2"/>
  <c r="M42" i="2"/>
  <c r="M41" i="2"/>
  <c r="M40" i="2"/>
  <c r="M38" i="2"/>
  <c r="M37" i="2"/>
  <c r="M36" i="2"/>
  <c r="M35" i="2"/>
  <c r="M34" i="2"/>
  <c r="M33" i="2"/>
  <c r="M32" i="2"/>
  <c r="M31" i="2"/>
  <c r="M29" i="2"/>
  <c r="M28" i="2"/>
  <c r="M27" i="2"/>
  <c r="M26" i="2"/>
  <c r="M25" i="2"/>
  <c r="M24" i="2"/>
  <c r="M23" i="2"/>
  <c r="M21" i="2"/>
  <c r="M20" i="2"/>
  <c r="M19" i="2"/>
  <c r="M18" i="2"/>
  <c r="M16" i="2"/>
  <c r="M15" i="2"/>
  <c r="M10" i="2"/>
  <c r="M9" i="2"/>
  <c r="M8" i="2"/>
  <c r="M7" i="2"/>
  <c r="M6" i="2"/>
  <c r="M5" i="2"/>
  <c r="M4" i="2"/>
  <c r="K61" i="2"/>
  <c r="K58" i="2"/>
  <c r="K50" i="2"/>
  <c r="K14" i="2"/>
  <c r="K43" i="2"/>
  <c r="K41" i="2"/>
  <c r="K36" i="2"/>
  <c r="K35" i="2"/>
  <c r="K31" i="2"/>
  <c r="K28" i="2"/>
  <c r="K27" i="2"/>
  <c r="K26" i="2"/>
  <c r="K25" i="2"/>
  <c r="K24" i="2"/>
  <c r="K23" i="2"/>
  <c r="K21" i="2"/>
  <c r="K20" i="2"/>
  <c r="K18" i="2"/>
  <c r="K15" i="2"/>
  <c r="K9" i="2"/>
  <c r="K7" i="2"/>
  <c r="K6" i="2"/>
  <c r="K4" i="2"/>
  <c r="K2" i="2"/>
  <c r="Q43" i="2" l="1"/>
  <c r="Q21" i="2"/>
  <c r="Q9" i="2"/>
  <c r="U2" i="2"/>
  <c r="T2" i="2"/>
  <c r="S2" i="2"/>
  <c r="M63" i="2"/>
  <c r="M59" i="2"/>
  <c r="M51" i="2"/>
  <c r="M12" i="2"/>
  <c r="Q63" i="2"/>
  <c r="Q59" i="2"/>
  <c r="Q57" i="2"/>
  <c r="Q51" i="2"/>
  <c r="Q12" i="2"/>
  <c r="Q11" i="2"/>
  <c r="Q10" i="2"/>
  <c r="Q8" i="2"/>
  <c r="Q6" i="2"/>
  <c r="Q5" i="2"/>
  <c r="Q4" i="2"/>
  <c r="Q3" i="2"/>
  <c r="Q2" i="2"/>
  <c r="O63" i="2"/>
  <c r="O59" i="2"/>
  <c r="O57" i="2"/>
  <c r="O51" i="2"/>
  <c r="O12" i="2"/>
  <c r="O11" i="2"/>
  <c r="K63" i="2"/>
  <c r="K62" i="2"/>
  <c r="K60" i="2"/>
  <c r="K59" i="2"/>
  <c r="K57" i="2"/>
  <c r="K56" i="2"/>
  <c r="K54" i="2"/>
  <c r="K53" i="2"/>
  <c r="K52" i="2"/>
  <c r="K51" i="2"/>
  <c r="K49" i="2"/>
  <c r="K48" i="2"/>
  <c r="K47" i="2"/>
  <c r="K46" i="2"/>
  <c r="K45" i="2"/>
  <c r="K44" i="2"/>
  <c r="K17" i="2"/>
  <c r="K13" i="2"/>
  <c r="K42" i="2"/>
  <c r="K40" i="2"/>
  <c r="K38" i="2"/>
  <c r="K37" i="2"/>
  <c r="K33" i="2"/>
  <c r="K39" i="2"/>
  <c r="K32" i="2"/>
  <c r="K30" i="2"/>
  <c r="K29" i="2"/>
  <c r="K22" i="2"/>
  <c r="K19" i="2"/>
  <c r="K16" i="2"/>
  <c r="K12" i="2"/>
  <c r="K11" i="2"/>
  <c r="K8" i="2"/>
  <c r="K5" i="2"/>
  <c r="U3" i="2"/>
  <c r="U4" i="2"/>
  <c r="U5" i="2"/>
  <c r="U6" i="2"/>
  <c r="U7" i="2"/>
  <c r="U8" i="2"/>
  <c r="U9" i="2"/>
  <c r="U10" i="2"/>
  <c r="U11" i="2"/>
  <c r="U12" i="2"/>
  <c r="U15" i="2"/>
  <c r="U16" i="2"/>
  <c r="U18" i="2"/>
  <c r="U19" i="2"/>
  <c r="U20" i="2"/>
  <c r="U21" i="2"/>
  <c r="U22" i="2"/>
  <c r="U23" i="2"/>
  <c r="U24" i="2"/>
  <c r="U25" i="2"/>
  <c r="U26" i="2"/>
  <c r="U27" i="2"/>
  <c r="U28" i="2"/>
  <c r="U29" i="2"/>
  <c r="U30" i="2"/>
  <c r="U31" i="2"/>
  <c r="U32" i="2"/>
  <c r="U39" i="2"/>
  <c r="U33" i="2"/>
  <c r="U34" i="2"/>
  <c r="U35" i="2"/>
  <c r="U36" i="2"/>
  <c r="U37" i="2"/>
  <c r="U38" i="2"/>
  <c r="U40" i="2"/>
  <c r="U41" i="2"/>
  <c r="U42" i="2"/>
  <c r="U43" i="2"/>
  <c r="U13" i="2"/>
  <c r="U14" i="2"/>
  <c r="U17" i="2"/>
  <c r="U50" i="2"/>
  <c r="U44" i="2"/>
  <c r="U45" i="2"/>
  <c r="U46" i="2"/>
  <c r="U47" i="2"/>
  <c r="U48" i="2"/>
  <c r="U49" i="2"/>
  <c r="U51" i="2"/>
  <c r="U52" i="2"/>
  <c r="U53" i="2"/>
  <c r="U54" i="2"/>
  <c r="U55" i="2"/>
  <c r="U56" i="2"/>
  <c r="U57" i="2"/>
  <c r="U58" i="2"/>
  <c r="U59" i="2"/>
  <c r="U60" i="2"/>
  <c r="U61" i="2"/>
  <c r="U62" i="2"/>
  <c r="U63" i="2"/>
  <c r="T3" i="2"/>
  <c r="T4" i="2"/>
  <c r="T5" i="2"/>
  <c r="T6" i="2"/>
  <c r="T7" i="2"/>
  <c r="T8" i="2"/>
  <c r="T9" i="2"/>
  <c r="T10" i="2"/>
  <c r="T11" i="2"/>
  <c r="T12" i="2"/>
  <c r="T15" i="2"/>
  <c r="T16" i="2"/>
  <c r="T18" i="2"/>
  <c r="T19" i="2"/>
  <c r="T20" i="2"/>
  <c r="T21" i="2"/>
  <c r="T22" i="2"/>
  <c r="T23" i="2"/>
  <c r="T24" i="2"/>
  <c r="T25" i="2"/>
  <c r="T26" i="2"/>
  <c r="T27" i="2"/>
  <c r="T28" i="2"/>
  <c r="T29" i="2"/>
  <c r="T30" i="2"/>
  <c r="T31" i="2"/>
  <c r="T32" i="2"/>
  <c r="T39" i="2"/>
  <c r="T33" i="2"/>
  <c r="T34" i="2"/>
  <c r="T35" i="2"/>
  <c r="T36" i="2"/>
  <c r="T37" i="2"/>
  <c r="T38" i="2"/>
  <c r="T40" i="2"/>
  <c r="T41" i="2"/>
  <c r="T42" i="2"/>
  <c r="T43" i="2"/>
  <c r="T13" i="2"/>
  <c r="T14" i="2"/>
  <c r="T17" i="2"/>
  <c r="T50" i="2"/>
  <c r="T44" i="2"/>
  <c r="T45" i="2"/>
  <c r="T46" i="2"/>
  <c r="T47" i="2"/>
  <c r="T48" i="2"/>
  <c r="T49" i="2"/>
  <c r="T51" i="2"/>
  <c r="T53" i="2"/>
  <c r="T54" i="2"/>
  <c r="T55" i="2"/>
  <c r="T56" i="2"/>
  <c r="T57" i="2"/>
  <c r="T58" i="2"/>
  <c r="T59" i="2"/>
  <c r="T60" i="2"/>
  <c r="T61" i="2"/>
  <c r="T62" i="2"/>
  <c r="T63" i="2"/>
  <c r="S3" i="2"/>
  <c r="S4" i="2"/>
  <c r="S5" i="2"/>
  <c r="S6" i="2"/>
  <c r="S7" i="2"/>
  <c r="S8" i="2"/>
  <c r="S9" i="2"/>
  <c r="S10" i="2"/>
  <c r="S11" i="2"/>
  <c r="S12" i="2"/>
  <c r="S15" i="2"/>
  <c r="S16" i="2"/>
  <c r="S18" i="2"/>
  <c r="S19" i="2"/>
  <c r="S20" i="2"/>
  <c r="S21" i="2"/>
  <c r="S22" i="2"/>
  <c r="S23" i="2"/>
  <c r="S24" i="2"/>
  <c r="S25" i="2"/>
  <c r="S26" i="2"/>
  <c r="S27" i="2"/>
  <c r="S28" i="2"/>
  <c r="S29" i="2"/>
  <c r="S30" i="2"/>
  <c r="S31" i="2"/>
  <c r="S32" i="2"/>
  <c r="S39" i="2"/>
  <c r="S33" i="2"/>
  <c r="S34" i="2"/>
  <c r="S35" i="2"/>
  <c r="S36" i="2"/>
  <c r="S37" i="2"/>
  <c r="S38" i="2"/>
  <c r="S40" i="2"/>
  <c r="S41" i="2"/>
  <c r="S42" i="2"/>
  <c r="S43" i="2"/>
  <c r="S13" i="2"/>
  <c r="S14" i="2"/>
  <c r="S17" i="2"/>
  <c r="S50" i="2"/>
  <c r="S44" i="2"/>
  <c r="S45" i="2"/>
  <c r="S46" i="2"/>
  <c r="S47" i="2"/>
  <c r="S48" i="2"/>
  <c r="S49" i="2"/>
  <c r="S51" i="2"/>
  <c r="S52" i="2"/>
  <c r="S53" i="2"/>
  <c r="S54" i="2"/>
  <c r="S55" i="2"/>
  <c r="S56" i="2"/>
  <c r="S57" i="2"/>
  <c r="S58" i="2"/>
  <c r="S59" i="2"/>
  <c r="S60" i="2"/>
  <c r="S61" i="2"/>
  <c r="S62" i="2"/>
  <c r="S63" i="2"/>
  <c r="R3" i="2"/>
  <c r="R4" i="2"/>
  <c r="R5" i="2"/>
  <c r="R6" i="2"/>
  <c r="R7" i="2"/>
  <c r="R8" i="2"/>
  <c r="R9" i="2"/>
  <c r="R10" i="2"/>
  <c r="R11" i="2"/>
  <c r="R12" i="2"/>
  <c r="R15" i="2"/>
  <c r="R16" i="2"/>
  <c r="R18" i="2"/>
  <c r="R19" i="2"/>
  <c r="R20" i="2"/>
  <c r="R21" i="2"/>
  <c r="R22" i="2"/>
  <c r="R23" i="2"/>
  <c r="R24" i="2"/>
  <c r="R25" i="2"/>
  <c r="R26" i="2"/>
  <c r="R27" i="2"/>
  <c r="R28" i="2"/>
  <c r="R29" i="2"/>
  <c r="R30" i="2"/>
  <c r="R31" i="2"/>
  <c r="R32" i="2"/>
  <c r="R39" i="2"/>
  <c r="R33" i="2"/>
  <c r="R34" i="2"/>
  <c r="R35" i="2"/>
  <c r="R36" i="2"/>
  <c r="R37" i="2"/>
  <c r="R38" i="2"/>
  <c r="R40" i="2"/>
  <c r="R41" i="2"/>
  <c r="R42" i="2"/>
  <c r="R43" i="2"/>
  <c r="R13" i="2"/>
  <c r="R14" i="2"/>
  <c r="R17" i="2"/>
  <c r="R50" i="2"/>
  <c r="R44" i="2"/>
  <c r="R45" i="2"/>
  <c r="R46" i="2"/>
  <c r="R47" i="2"/>
  <c r="R48" i="2"/>
  <c r="R49" i="2"/>
  <c r="R51" i="2"/>
  <c r="R52" i="2"/>
  <c r="R53" i="2"/>
  <c r="R54" i="2"/>
  <c r="R55" i="2"/>
  <c r="R56" i="2"/>
  <c r="R57" i="2"/>
  <c r="R58" i="2"/>
  <c r="R59" i="2"/>
  <c r="R60" i="2"/>
  <c r="R61" i="2"/>
  <c r="R62" i="2"/>
  <c r="R63" i="2"/>
  <c r="D17" i="4"/>
  <c r="F17" i="4"/>
  <c r="E17" i="4"/>
  <c r="C17" i="4"/>
  <c r="C9" i="4"/>
  <c r="R2" i="2"/>
  <c r="J12" i="5"/>
  <c r="J21" i="5" s="1"/>
  <c r="I12" i="5"/>
  <c r="I21" i="5" s="1"/>
  <c r="H12" i="5"/>
  <c r="H21" i="5" s="1"/>
  <c r="G12" i="5"/>
  <c r="G21" i="5" s="1"/>
  <c r="F12" i="5"/>
  <c r="F21" i="5" s="1"/>
  <c r="E12" i="5"/>
  <c r="E21" i="5" s="1"/>
  <c r="D12" i="5"/>
  <c r="D21" i="5" s="1"/>
  <c r="C12" i="5"/>
  <c r="C21" i="5" s="1"/>
  <c r="J11" i="5"/>
  <c r="J20" i="5" s="1"/>
  <c r="I11" i="5"/>
  <c r="I20" i="5" s="1"/>
  <c r="H11" i="5"/>
  <c r="H20" i="5" s="1"/>
  <c r="G11" i="5"/>
  <c r="G20" i="5" s="1"/>
  <c r="F11" i="5"/>
  <c r="F20" i="5" s="1"/>
  <c r="E11" i="5"/>
  <c r="E20" i="5" s="1"/>
  <c r="D11" i="5"/>
  <c r="D20" i="5" s="1"/>
  <c r="C11" i="5"/>
  <c r="C20" i="5" s="1"/>
  <c r="J10" i="5"/>
  <c r="I10" i="5"/>
  <c r="H10" i="5"/>
  <c r="G10" i="5"/>
  <c r="F10" i="5"/>
  <c r="E10" i="5"/>
  <c r="D10" i="5"/>
  <c r="C10" i="5"/>
  <c r="F9" i="4"/>
  <c r="E9" i="4"/>
  <c r="D9" i="4"/>
  <c r="C11" i="4" l="1"/>
  <c r="C19" i="4" s="1"/>
  <c r="C10" i="4"/>
  <c r="C18" i="4" s="1"/>
  <c r="E10" i="4"/>
  <c r="E18" i="4" s="1"/>
  <c r="F10" i="4"/>
  <c r="F18" i="4" s="1"/>
  <c r="D11" i="4"/>
  <c r="D19" i="4" s="1"/>
  <c r="F11" i="4"/>
  <c r="F19" i="4" s="1"/>
  <c r="E11" i="4"/>
  <c r="E19" i="4" s="1"/>
  <c r="D10" i="4"/>
  <c r="D18" i="4" s="1"/>
</calcChain>
</file>

<file path=xl/sharedStrings.xml><?xml version="1.0" encoding="utf-8"?>
<sst xmlns="http://schemas.openxmlformats.org/spreadsheetml/2006/main" count="192" uniqueCount="151">
  <si>
    <t>Acadia University</t>
  </si>
  <si>
    <t>Algoma University</t>
  </si>
  <si>
    <t>Athabasca University</t>
  </si>
  <si>
    <t>Bishop's University</t>
  </si>
  <si>
    <t>Brandon University</t>
  </si>
  <si>
    <t>British Columbia Institute of Technology</t>
  </si>
  <si>
    <t>Brock University</t>
  </si>
  <si>
    <t>Canadian Mennonite University</t>
  </si>
  <si>
    <t>Cape Breton University</t>
  </si>
  <si>
    <t>Carleton University</t>
  </si>
  <si>
    <t>Concordia University</t>
  </si>
  <si>
    <t>Emily Carr University of Art + Design</t>
  </si>
  <si>
    <t>HEC Montréal</t>
  </si>
  <si>
    <t>Kwantlen Polytechnic University</t>
  </si>
  <si>
    <t>Lakehead University</t>
  </si>
  <si>
    <t>Laurentian University</t>
  </si>
  <si>
    <t>Memorial University of Newfoundland</t>
  </si>
  <si>
    <t>Mount Allison University</t>
  </si>
  <si>
    <t>Mount Royal University</t>
  </si>
  <si>
    <t>Mount Saint Vincent University</t>
  </si>
  <si>
    <t>Nipissing University</t>
  </si>
  <si>
    <t>OCAD University</t>
  </si>
  <si>
    <t>Royal Roads University</t>
  </si>
  <si>
    <t>Saint Mary's University</t>
  </si>
  <si>
    <t>St. Francis Xavier University</t>
  </si>
  <si>
    <t>St. Thomas University</t>
  </si>
  <si>
    <t>The King's University (Edmonton)</t>
  </si>
  <si>
    <t>The University of Winnipeg</t>
  </si>
  <si>
    <t>Thompson Rivers University</t>
  </si>
  <si>
    <t>Trent University</t>
  </si>
  <si>
    <t>Trinity Western University</t>
  </si>
  <si>
    <t>Université de Moncton</t>
  </si>
  <si>
    <t>Université de Saint-Boniface</t>
  </si>
  <si>
    <t>École de technologie supérieure</t>
  </si>
  <si>
    <t>École nationale d'administration publique</t>
  </si>
  <si>
    <t>Institut national de la recherche scientifique</t>
  </si>
  <si>
    <t>Université du Québec à Chicoutimi</t>
  </si>
  <si>
    <t>Université du Québec à Montréal</t>
  </si>
  <si>
    <t>Université du Québec à Rimouski</t>
  </si>
  <si>
    <t>Université du Québec à Trois-Rivières</t>
  </si>
  <si>
    <t>Université du Québec en Abitibi-Témiscamingue</t>
  </si>
  <si>
    <t>Université du Québec en Outaouais</t>
  </si>
  <si>
    <t>University of Guelph</t>
  </si>
  <si>
    <t>University of Lethbridge</t>
  </si>
  <si>
    <t>University of New Brunswick</t>
  </si>
  <si>
    <t>University of Northern British Columbia</t>
  </si>
  <si>
    <t>University of Prince Edward Island</t>
  </si>
  <si>
    <t>University of Regina</t>
  </si>
  <si>
    <t>University of Saskatchewan</t>
  </si>
  <si>
    <t>University of the Fraser Valley</t>
  </si>
  <si>
    <t>University of Victoria</t>
  </si>
  <si>
    <t>University of Windsor</t>
  </si>
  <si>
    <t>Vancouver Island University</t>
  </si>
  <si>
    <t>Wilfrid Laurier University</t>
  </si>
  <si>
    <t>York University</t>
  </si>
  <si>
    <t>Tier 1</t>
  </si>
  <si>
    <t>Tier 2</t>
  </si>
  <si>
    <t>Dalhousie University</t>
  </si>
  <si>
    <t>McGill University</t>
  </si>
  <si>
    <t>McMaster University</t>
  </si>
  <si>
    <t>Queen's University</t>
  </si>
  <si>
    <t>Simon Fraser University</t>
  </si>
  <si>
    <t>The University of British Columbia</t>
  </si>
  <si>
    <t>Université de Montréal</t>
  </si>
  <si>
    <t>Université de Sherbrooke</t>
  </si>
  <si>
    <t>Université Laval</t>
  </si>
  <si>
    <t>University of Alberta</t>
  </si>
  <si>
    <t>University of Calgary</t>
  </si>
  <si>
    <t>University of Manitoba</t>
  </si>
  <si>
    <t>University of Ottawa</t>
  </si>
  <si>
    <t>University of Toronto</t>
  </si>
  <si>
    <t>University of Waterloo</t>
  </si>
  <si>
    <t>2029 Racialized</t>
  </si>
  <si>
    <t>2029 Indigenous</t>
  </si>
  <si>
    <t>2029 Disability</t>
  </si>
  <si>
    <t>2029 Gender</t>
  </si>
  <si>
    <t>2027 Tier 1 Racialized</t>
  </si>
  <si>
    <t>2027 Tier 2 Racialized</t>
  </si>
  <si>
    <t>2027 Tier 1 Indigenous</t>
  </si>
  <si>
    <t>2027 Tier 2 Indigenous</t>
  </si>
  <si>
    <t>2027 Tier 1 Disability</t>
  </si>
  <si>
    <t>2027 Tier 2 Disability</t>
  </si>
  <si>
    <t>2027 Tier 1 Gender</t>
  </si>
  <si>
    <t>2027 Tier 2 Gender</t>
  </si>
  <si>
    <t>2029 Tier 1 Racialized</t>
  </si>
  <si>
    <t>2029 Tier 2 Racialized</t>
  </si>
  <si>
    <t>2029 Tier 1 Indigenous</t>
  </si>
  <si>
    <t>2029 Tier 2 Indigenous</t>
  </si>
  <si>
    <t>2029 Tier 1 Disability</t>
  </si>
  <si>
    <t>2029 Tier 2 Disability</t>
  </si>
  <si>
    <t>2029 Tier 1 Gender</t>
  </si>
  <si>
    <t>2029 Tier 2 Gender</t>
  </si>
  <si>
    <t>Enter an anticipated number of active and approved chairs:</t>
  </si>
  <si>
    <t>Percent Targets</t>
  </si>
  <si>
    <t>Numerical Targets</t>
  </si>
  <si>
    <t>Select your institution from the drop-down menu:</t>
  </si>
  <si>
    <t>Women and Gender Equity-Seeking Groups</t>
  </si>
  <si>
    <t>Racialized Individuals</t>
  </si>
  <si>
    <t>Indigenous Peoples</t>
  </si>
  <si>
    <t>Persons with Disabilities</t>
  </si>
  <si>
    <t>Women and Gender Equity Seeking Groups</t>
  </si>
  <si>
    <t>Select Institution</t>
  </si>
  <si>
    <t>Toronto Metropolitan University</t>
  </si>
  <si>
    <t>MacEwan University</t>
  </si>
  <si>
    <t>NSCAD University</t>
  </si>
  <si>
    <t>Ontario Tech University</t>
  </si>
  <si>
    <t>Western University</t>
  </si>
  <si>
    <t>Polytechnique Montréal</t>
  </si>
  <si>
    <t>Royal Military College</t>
  </si>
  <si>
    <t>Université TÉLUQ</t>
  </si>
  <si>
    <t>Minimum Thresholds of Active Chairs Needed to Have an Equity Target in a Designated Group</t>
  </si>
  <si>
    <t>Designated Group</t>
  </si>
  <si>
    <t>Equity Target in number of Chairs</t>
  </si>
  <si>
    <t>Threshold of Active Chairs</t>
  </si>
  <si>
    <t>2025 Racialized Percent</t>
  </si>
  <si>
    <t>2025 Indigenous Percent</t>
  </si>
  <si>
    <t>2025 Disability Percent</t>
  </si>
  <si>
    <t>2025 Gender Percent</t>
  </si>
  <si>
    <t>2025 Racialized Number</t>
  </si>
  <si>
    <t>2025 Indigenous Number</t>
  </si>
  <si>
    <t>2025 Disability Number</t>
  </si>
  <si>
    <t>2025 Gender Number</t>
  </si>
  <si>
    <t>2027 Racialized Original</t>
  </si>
  <si>
    <t>2027 Racialized with Threshold</t>
  </si>
  <si>
    <t>2027 Indigenous with Threshold</t>
  </si>
  <si>
    <t>2027 Disability Original</t>
  </si>
  <si>
    <t>2027 Disability with Threshold</t>
  </si>
  <si>
    <t>2027 Gender Original</t>
  </si>
  <si>
    <t>2027 Gender with Threshold</t>
  </si>
  <si>
    <t>2027 Indigenous Original</t>
  </si>
  <si>
    <t>2025 Tier 1 Racialized Percent</t>
  </si>
  <si>
    <t>2025 Tier 2 Racialized Percent</t>
  </si>
  <si>
    <t>2025 Tier 1 Indigenous Percent</t>
  </si>
  <si>
    <t>2025 Tier 2 Indigenous Percent</t>
  </si>
  <si>
    <t>2025 Tier 1 Disability Percent</t>
  </si>
  <si>
    <t>2025 Tier 2 Disability Percent</t>
  </si>
  <si>
    <t>2025 Tier 1 Gender Percent</t>
  </si>
  <si>
    <t>2025 Tier 2 Gender Percent</t>
  </si>
  <si>
    <t>2025 Tier 1 Racialized Number</t>
  </si>
  <si>
    <t>2025 Tier 2 Racialized Number</t>
  </si>
  <si>
    <t>2025 Tier 1 Indigenous Number</t>
  </si>
  <si>
    <t>2025 Tier 2 Indigenous Number</t>
  </si>
  <si>
    <t>2025 Tier 1 Disability Number</t>
  </si>
  <si>
    <t>2025 Tier 2 Disability Number</t>
  </si>
  <si>
    <t>2025 Tier 1 Gender Number</t>
  </si>
  <si>
    <t>2025 Tier 2 Gender Number</t>
  </si>
  <si>
    <t>Equity Target Setting Planning Tool – Canada Research Chairs Program</t>
  </si>
  <si>
    <t>This tool is for planning purposes only. The program will calculate an institution’s equity targets for all deadlines and communicate them to institutions as outlined in the program’s target setting methodology.</t>
  </si>
  <si>
    <t xml:space="preserve">There is a minimum number of active and approved chairs that an institution must have at the time that equity targets are confirmed by the program before targets are required for each of the designated groups. When the minimum thresholds stipulated below are met at the time of the program’s equity target setting exercise, the institution will be required to have a target for that group. Note that subsequent equity target setting exercises will take place in February 2026, February 2028 etc. </t>
  </si>
  <si>
    <t>Establishing equity targets for 2021 to 2029 (chairs-chaires.gc.ca)</t>
  </si>
  <si>
    <t>Population-Based Institutional Equity Targets 2021 to 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</si>
</sst>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0"/>
      <color rgb="FF222222"/>
      <name val="Verdana"/>
      <family val="2"/>
    </font>
    <font>
      <sz val="10"/>
      <color rgb="FF333333"/>
      <name val="Verdana"/>
      <family val="2"/>
    </font>
    <font>
      <b/>
      <sz val="11"/>
      <color rgb="FF000000"/>
      <name val="Calibri"/>
      <family val="2"/>
      <scheme val="minor"/>
    </font>
    <font>
      <sz val="11"/>
      <color rgb="FF000000"/>
      <name val="Calibri"/>
      <family val="2"/>
      <scheme val="minor"/>
    </font>
    <font>
      <sz val="8"/>
      <name val="Calibri"/>
      <family val="2"/>
      <scheme val="minor"/>
    </font>
    <font>
      <u/>
      <sz val="11"/>
      <color theme="10"/>
      <name val="Calibri"/>
      <family val="2"/>
      <scheme val="minor"/>
    </font>
    <font>
      <b/>
      <sz val="14"/>
      <color theme="1"/>
      <name val="Calibri"/>
      <family val="2"/>
      <scheme val="minor"/>
    </font>
  </fonts>
  <fills count="8">
    <fill>
      <patternFill patternType="none"/>
    </fill>
    <fill>
      <patternFill patternType="gray125"/>
    </fill>
    <fill>
      <patternFill patternType="solid">
        <fgColor rgb="FFEEEEEE"/>
        <bgColor indexed="64"/>
      </patternFill>
    </fill>
    <fill>
      <patternFill patternType="solid">
        <fgColor rgb="FFFFFF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medium">
        <color rgb="FFD4D4D4"/>
      </left>
      <right style="medium">
        <color rgb="FFD4D4D4"/>
      </right>
      <top style="medium">
        <color rgb="FFD4D4D4"/>
      </top>
      <bottom/>
      <diagonal/>
    </border>
    <border>
      <left style="medium">
        <color rgb="FFD4D4D4"/>
      </left>
      <right/>
      <top style="medium">
        <color rgb="FFD4D4D4"/>
      </top>
      <bottom style="medium">
        <color rgb="FFD4D4D4"/>
      </bottom>
      <diagonal/>
    </border>
    <border>
      <left style="medium">
        <color rgb="FFD4D4D4"/>
      </left>
      <right style="medium">
        <color rgb="FFD4D4D4"/>
      </right>
      <top/>
      <bottom style="medium">
        <color rgb="FFD4D4D4"/>
      </bottom>
      <diagonal/>
    </border>
    <border>
      <left style="medium">
        <color rgb="FFD4D4D4"/>
      </left>
      <right style="medium">
        <color rgb="FFD4D4D4"/>
      </right>
      <top style="medium">
        <color rgb="FFD4D4D4"/>
      </top>
      <bottom style="medium">
        <color rgb="FFD4D4D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2" fillId="2" borderId="4" xfId="0" applyFont="1" applyFill="1" applyBorder="1" applyAlignment="1">
      <alignment horizontal="center" vertical="top" wrapText="1"/>
    </xf>
    <xf numFmtId="0" fontId="3" fillId="3" borderId="4" xfId="0" applyFont="1" applyFill="1" applyBorder="1" applyAlignment="1">
      <alignment vertical="top" wrapText="1"/>
    </xf>
    <xf numFmtId="0" fontId="0" fillId="0" borderId="0" xfId="0" applyAlignment="1">
      <alignment horizontal="left" wrapText="1"/>
    </xf>
    <xf numFmtId="0" fontId="0" fillId="0" borderId="0" xfId="0" applyAlignment="1">
      <alignment wrapText="1"/>
    </xf>
    <xf numFmtId="164" fontId="3" fillId="3" borderId="4" xfId="0" applyNumberFormat="1" applyFont="1" applyFill="1" applyBorder="1" applyAlignment="1">
      <alignment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164" fontId="3" fillId="3" borderId="2" xfId="0" applyNumberFormat="1" applyFont="1" applyFill="1" applyBorder="1" applyAlignment="1">
      <alignment vertical="top" wrapText="1"/>
    </xf>
    <xf numFmtId="0" fontId="3" fillId="3" borderId="1" xfId="0" applyFont="1" applyFill="1" applyBorder="1" applyAlignment="1">
      <alignment vertical="top" wrapText="1"/>
    </xf>
    <xf numFmtId="164" fontId="3" fillId="3" borderId="1" xfId="0" applyNumberFormat="1" applyFont="1" applyFill="1" applyBorder="1" applyAlignment="1">
      <alignment vertical="top" wrapText="1"/>
    </xf>
    <xf numFmtId="164" fontId="0" fillId="0" borderId="0" xfId="0" applyNumberFormat="1"/>
    <xf numFmtId="0" fontId="0" fillId="4" borderId="5" xfId="0" applyFill="1" applyBorder="1"/>
    <xf numFmtId="0" fontId="0" fillId="4" borderId="8" xfId="0" applyFill="1" applyBorder="1"/>
    <xf numFmtId="0" fontId="0" fillId="4" borderId="10" xfId="0" applyFill="1" applyBorder="1"/>
    <xf numFmtId="0" fontId="0" fillId="5" borderId="7" xfId="0" applyFill="1" applyBorder="1"/>
    <xf numFmtId="0" fontId="0" fillId="0" borderId="0" xfId="0"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4" borderId="9" xfId="0" applyFill="1" applyBorder="1" applyAlignment="1">
      <alignment horizontal="center"/>
    </xf>
    <xf numFmtId="0" fontId="1" fillId="5" borderId="5" xfId="0" applyFont="1" applyFill="1" applyBorder="1"/>
    <xf numFmtId="0" fontId="1" fillId="5" borderId="6" xfId="0" applyFont="1" applyFill="1" applyBorder="1"/>
    <xf numFmtId="0" fontId="1" fillId="5" borderId="7" xfId="0" applyFont="1" applyFill="1" applyBorder="1"/>
    <xf numFmtId="0" fontId="1" fillId="5" borderId="10" xfId="0" applyFont="1" applyFill="1" applyBorder="1"/>
    <xf numFmtId="0" fontId="1" fillId="5" borderId="11" xfId="0" applyFont="1" applyFill="1" applyBorder="1"/>
    <xf numFmtId="0" fontId="1" fillId="5" borderId="6" xfId="0" applyFont="1" applyFill="1" applyBorder="1" applyAlignment="1">
      <alignment horizontal="center" vertical="top"/>
    </xf>
    <xf numFmtId="0" fontId="1" fillId="5" borderId="7" xfId="0" applyFont="1" applyFill="1" applyBorder="1" applyAlignment="1">
      <alignment horizontal="center" vertical="top"/>
    </xf>
    <xf numFmtId="0" fontId="0" fillId="4" borderId="6" xfId="0" applyFill="1" applyBorder="1" applyAlignment="1">
      <alignment horizontal="center" vertical="center" wrapText="1"/>
    </xf>
    <xf numFmtId="0" fontId="0" fillId="4" borderId="5" xfId="0" applyFill="1" applyBorder="1" applyAlignment="1">
      <alignment vertical="center"/>
    </xf>
    <xf numFmtId="0" fontId="0" fillId="4" borderId="7" xfId="0" applyFill="1" applyBorder="1" applyAlignment="1">
      <alignment horizontal="center" vertical="center" wrapText="1"/>
    </xf>
    <xf numFmtId="0" fontId="0" fillId="7" borderId="5" xfId="0" applyFill="1" applyBorder="1"/>
    <xf numFmtId="0" fontId="0" fillId="7" borderId="8" xfId="0" applyFill="1" applyBorder="1"/>
    <xf numFmtId="0" fontId="0" fillId="7" borderId="10" xfId="0" applyFill="1" applyBorder="1"/>
    <xf numFmtId="0" fontId="0" fillId="7" borderId="6" xfId="0" applyFill="1" applyBorder="1" applyAlignment="1">
      <alignment horizontal="center" vertical="center" wrapText="1"/>
    </xf>
    <xf numFmtId="0" fontId="0" fillId="7" borderId="0" xfId="0" applyFill="1" applyAlignment="1">
      <alignment horizontal="center"/>
    </xf>
    <xf numFmtId="0" fontId="0" fillId="7" borderId="9" xfId="0" applyFill="1" applyBorder="1" applyAlignment="1">
      <alignment horizontal="center"/>
    </xf>
    <xf numFmtId="0" fontId="0" fillId="7" borderId="5" xfId="0" applyFill="1" applyBorder="1" applyAlignment="1">
      <alignment vertical="center"/>
    </xf>
    <xf numFmtId="0" fontId="0" fillId="7" borderId="7" xfId="0"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vertical="center"/>
    </xf>
    <xf numFmtId="1" fontId="2" fillId="2" borderId="4" xfId="0" applyNumberFormat="1" applyFont="1" applyFill="1" applyBorder="1" applyAlignment="1">
      <alignment horizontal="center" vertical="top" wrapText="1"/>
    </xf>
    <xf numFmtId="1" fontId="3" fillId="3" borderId="4" xfId="0" applyNumberFormat="1" applyFont="1" applyFill="1" applyBorder="1" applyAlignment="1">
      <alignment vertical="top" wrapText="1"/>
    </xf>
    <xf numFmtId="1" fontId="3" fillId="3" borderId="1" xfId="0" applyNumberFormat="1" applyFont="1" applyFill="1" applyBorder="1" applyAlignment="1">
      <alignment vertical="top" wrapText="1"/>
    </xf>
    <xf numFmtId="1" fontId="0" fillId="0" borderId="0" xfId="0" applyNumberFormat="1"/>
    <xf numFmtId="1" fontId="0" fillId="0" borderId="0" xfId="0" applyNumberFormat="1" applyAlignment="1">
      <alignment horizontal="center"/>
    </xf>
    <xf numFmtId="1" fontId="0" fillId="0" borderId="9" xfId="0" applyNumberFormat="1" applyBorder="1" applyAlignment="1">
      <alignment horizontal="center"/>
    </xf>
    <xf numFmtId="164" fontId="2" fillId="2" borderId="4" xfId="0" applyNumberFormat="1" applyFont="1" applyFill="1" applyBorder="1" applyAlignment="1">
      <alignment horizontal="center" vertical="top" wrapText="1"/>
    </xf>
    <xf numFmtId="0" fontId="0" fillId="0" borderId="4" xfId="0" applyBorder="1" applyAlignment="1">
      <alignment horizontal="left" wrapText="1"/>
    </xf>
    <xf numFmtId="0" fontId="3" fillId="3" borderId="0" xfId="0" applyFont="1" applyFill="1" applyAlignment="1">
      <alignment vertical="top" wrapText="1"/>
    </xf>
    <xf numFmtId="0" fontId="0" fillId="0" borderId="4" xfId="0" applyBorder="1" applyAlignment="1">
      <alignment horizontal="left" vertical="center" wrapText="1"/>
    </xf>
    <xf numFmtId="1" fontId="1" fillId="6" borderId="12" xfId="0" applyNumberFormat="1" applyFont="1" applyFill="1" applyBorder="1" applyProtection="1">
      <protection locked="0"/>
    </xf>
    <xf numFmtId="1" fontId="1" fillId="6" borderId="11" xfId="0" applyNumberFormat="1" applyFont="1" applyFill="1" applyBorder="1" applyAlignment="1" applyProtection="1">
      <alignment horizontal="center"/>
      <protection locked="0"/>
    </xf>
    <xf numFmtId="1" fontId="1" fillId="6" borderId="12" xfId="0" applyNumberFormat="1" applyFont="1" applyFill="1" applyBorder="1" applyAlignment="1" applyProtection="1">
      <alignment horizontal="center"/>
      <protection locked="0"/>
    </xf>
    <xf numFmtId="0" fontId="8" fillId="0" borderId="0" xfId="0" applyFont="1" applyAlignment="1">
      <alignment vertical="center"/>
    </xf>
    <xf numFmtId="0" fontId="0" fillId="4" borderId="0" xfId="0" applyFill="1" applyAlignment="1">
      <alignment horizontal="center"/>
    </xf>
    <xf numFmtId="1" fontId="0" fillId="0" borderId="9" xfId="0" applyNumberFormat="1" applyBorder="1" applyAlignment="1">
      <alignment horizontal="center" vertical="top"/>
    </xf>
    <xf numFmtId="164" fontId="0" fillId="0" borderId="0" xfId="0" applyNumberFormat="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164" fontId="2" fillId="2" borderId="2" xfId="0" applyNumberFormat="1" applyFont="1" applyFill="1" applyBorder="1" applyAlignment="1">
      <alignment horizontal="center" vertical="top" wrapText="1"/>
    </xf>
    <xf numFmtId="0" fontId="0" fillId="0" borderId="0" xfId="0" applyAlignment="1">
      <alignment horizontal="left" wrapText="1"/>
    </xf>
    <xf numFmtId="0" fontId="7" fillId="0" borderId="0" xfId="1" applyAlignment="1" applyProtection="1">
      <alignment horizontal="left"/>
      <protection locked="0"/>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7" borderId="6" xfId="0"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7" fillId="0" borderId="14" xfId="1" applyBorder="1" applyAlignment="1" applyProtection="1">
      <alignment horizontal="left" vertical="center" wrapText="1"/>
      <protection locked="0"/>
    </xf>
    <xf numFmtId="0" fontId="7" fillId="0" borderId="15" xfId="1" applyBorder="1" applyAlignment="1" applyProtection="1">
      <alignment horizontal="left" vertical="center" wrapText="1"/>
      <protection locked="0"/>
    </xf>
    <xf numFmtId="0" fontId="7" fillId="0" borderId="16" xfId="1" applyBorder="1" applyAlignment="1" applyProtection="1">
      <alignment horizontal="left" vertical="center" wrapText="1"/>
      <protection locked="0"/>
    </xf>
    <xf numFmtId="0" fontId="4" fillId="0" borderId="13" xfId="0" applyFont="1" applyBorder="1" applyAlignment="1">
      <alignment horizontal="left" vertical="center"/>
    </xf>
    <xf numFmtId="0" fontId="5" fillId="0" borderId="13" xfId="0" applyFont="1" applyBorder="1" applyAlignment="1">
      <alignment horizontal="left" vertical="center" wrapText="1"/>
    </xf>
    <xf numFmtId="0" fontId="4" fillId="0" borderId="13" xfId="0" applyFont="1" applyBorder="1" applyAlignment="1">
      <alignment horizontal="left" vertical="center" wrapText="1"/>
    </xf>
  </cellXfs>
  <cellStyles count="2">
    <cellStyle name="Hyperlink" xfId="1" builtinId="8"/>
    <cellStyle name="Normal" xfId="0" builtinId="0"/>
  </cellStyles>
  <dxfs count="62">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border outline="0">
        <right style="medium">
          <color rgb="FFD4D4D4"/>
        </right>
      </border>
    </dxf>
    <dxf>
      <font>
        <b val="0"/>
        <i val="0"/>
        <strike val="0"/>
        <condense val="0"/>
        <extend val="0"/>
        <outline val="0"/>
        <shadow val="0"/>
        <u val="none"/>
        <vertAlign val="baseline"/>
        <sz val="10"/>
        <color rgb="FF333333"/>
        <name val="Verdana"/>
        <family val="2"/>
        <scheme val="none"/>
      </font>
      <fill>
        <patternFill patternType="solid">
          <fgColor indexed="64"/>
          <bgColor rgb="FFFFFFFF"/>
        </patternFill>
      </fill>
      <alignment horizontal="general" vertical="top" textRotation="0" wrapText="1" indent="0" justifyLastLine="0" shrinkToFit="0" readingOrder="0"/>
    </dxf>
    <dxf>
      <border outline="0">
        <bottom style="medium">
          <color rgb="FFD4D4D4"/>
        </bottom>
      </border>
    </dxf>
    <dxf>
      <font>
        <b/>
        <i val="0"/>
        <strike val="0"/>
        <condense val="0"/>
        <extend val="0"/>
        <outline val="0"/>
        <shadow val="0"/>
        <u val="none"/>
        <vertAlign val="baseline"/>
        <sz val="10"/>
        <color rgb="FF222222"/>
        <name val="Verdana"/>
        <family val="2"/>
        <scheme val="none"/>
      </font>
      <fill>
        <patternFill patternType="solid">
          <fgColor indexed="64"/>
          <bgColor rgb="FFEEEEEE"/>
        </patternFill>
      </fill>
      <alignment horizontal="center" vertical="top" textRotation="0" wrapText="1" indent="0" justifyLastLine="0" shrinkToFit="0" readingOrder="0"/>
      <border diagonalUp="0" diagonalDown="0" outline="0">
        <left style="medium">
          <color rgb="FFD4D4D4"/>
        </left>
        <right style="medium">
          <color rgb="FFD4D4D4"/>
        </right>
        <top/>
        <bottom/>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border>
    </dxf>
    <dxf>
      <font>
        <b val="0"/>
        <i val="0"/>
        <strike val="0"/>
        <condense val="0"/>
        <extend val="0"/>
        <outline val="0"/>
        <shadow val="0"/>
        <u val="none"/>
        <vertAlign val="baseline"/>
        <sz val="10"/>
        <color rgb="FF333333"/>
        <name val="Verdana"/>
        <family val="2"/>
        <scheme val="none"/>
      </font>
      <numFmt numFmtId="1" formatCode="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numFmt numFmtId="164" formatCode="0.0"/>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font>
        <b val="0"/>
        <i val="0"/>
        <strike val="0"/>
        <condense val="0"/>
        <extend val="0"/>
        <outline val="0"/>
        <shadow val="0"/>
        <u val="none"/>
        <vertAlign val="baseline"/>
        <sz val="10"/>
        <color rgb="FF333333"/>
        <name val="Verdana"/>
        <family val="2"/>
        <scheme val="none"/>
      </font>
      <fill>
        <patternFill patternType="solid">
          <fgColor indexed="64"/>
          <bgColor rgb="FFFFFFFF"/>
        </patternFill>
      </fill>
      <alignment horizontal="general" vertical="top" textRotation="0" wrapText="1" indent="0" justifyLastLine="0" shrinkToFit="0" readingOrder="0"/>
      <border diagonalUp="0" diagonalDown="0">
        <left style="medium">
          <color rgb="FFD4D4D4"/>
        </left>
        <right style="medium">
          <color rgb="FFD4D4D4"/>
        </right>
        <top style="medium">
          <color rgb="FFD4D4D4"/>
        </top>
        <bottom style="medium">
          <color rgb="FFD4D4D4"/>
        </bottom>
        <vertical/>
        <horizontal/>
      </border>
    </dxf>
    <dxf>
      <border outline="0">
        <right style="medium">
          <color rgb="FFD4D4D4"/>
        </right>
        <bottom style="medium">
          <color rgb="FFD4D4D4"/>
        </bottom>
      </border>
    </dxf>
    <dxf>
      <font>
        <b val="0"/>
        <i val="0"/>
        <strike val="0"/>
        <condense val="0"/>
        <extend val="0"/>
        <outline val="0"/>
        <shadow val="0"/>
        <u val="none"/>
        <vertAlign val="baseline"/>
        <sz val="10"/>
        <color rgb="FF333333"/>
        <name val="Verdana"/>
        <family val="2"/>
        <scheme val="none"/>
      </font>
      <fill>
        <patternFill patternType="solid">
          <fgColor indexed="64"/>
          <bgColor rgb="FFFFFFFF"/>
        </patternFill>
      </fill>
      <alignment horizontal="general" vertical="top" textRotation="0" wrapText="1" indent="0" justifyLastLine="0" shrinkToFit="0" readingOrder="0"/>
    </dxf>
    <dxf>
      <border outline="0">
        <bottom style="medium">
          <color rgb="FFD4D4D4"/>
        </bottom>
      </border>
    </dxf>
    <dxf>
      <font>
        <b/>
        <i val="0"/>
        <strike val="0"/>
        <condense val="0"/>
        <extend val="0"/>
        <outline val="0"/>
        <shadow val="0"/>
        <u val="none"/>
        <vertAlign val="baseline"/>
        <sz val="10"/>
        <color rgb="FF222222"/>
        <name val="Verdana"/>
        <family val="2"/>
        <scheme val="none"/>
      </font>
      <fill>
        <patternFill patternType="solid">
          <fgColor indexed="64"/>
          <bgColor rgb="FFEEEEEE"/>
        </patternFill>
      </fill>
      <alignment horizontal="center" vertical="top" textRotation="0" wrapText="1" indent="0" justifyLastLine="0" shrinkToFit="0" readingOrder="0"/>
      <border diagonalUp="0" diagonalDown="0" outline="0">
        <left style="medium">
          <color rgb="FFD4D4D4"/>
        </left>
        <right style="medium">
          <color rgb="FFD4D4D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9767DB-7F8F-4770-BD6F-39F96633C924}" name="Table1" displayName="Table1" ref="A1:U63" totalsRowShown="0" headerRowDxfId="61" dataDxfId="59" headerRowBorderDxfId="60" tableBorderDxfId="58">
  <autoFilter ref="A1:U63" xr:uid="{217A9F98-FBAA-4FE4-8BD3-D817BDDE645A}"/>
  <tableColumns count="21">
    <tableColumn id="1" xr3:uid="{C43664B2-5A07-44DE-8479-83EAD1E6BDD3}" name="Select Institution" dataDxfId="57"/>
    <tableColumn id="2" xr3:uid="{B6AFC26A-EFA3-44B1-93EE-0785470ED125}" name="2025 Racialized Percent" dataDxfId="56"/>
    <tableColumn id="3" xr3:uid="{26C23DC7-99E6-4AF6-86BE-B71233A08F67}" name="2025 Indigenous Percent" dataDxfId="55"/>
    <tableColumn id="4" xr3:uid="{008B6CC6-2018-4138-97E0-CDBE2ECD5916}" name="2025 Disability Percent" dataDxfId="54"/>
    <tableColumn id="5" xr3:uid="{820B43FC-9658-457D-A290-2BEBD7396BDB}" name="2025 Gender Percent" dataDxfId="53"/>
    <tableColumn id="17" xr3:uid="{6CD8F9EB-85E6-4D61-A479-7340E1041BA7}" name="2025 Racialized Number" dataDxfId="52"/>
    <tableColumn id="16" xr3:uid="{8005EF7A-40B5-4910-8BB5-7048535C7FCF}" name="2025 Indigenous Number" dataDxfId="51"/>
    <tableColumn id="15" xr3:uid="{2535D776-8525-4BBD-A71D-1A199BA91CA5}" name="2025 Disability Number" dataDxfId="50"/>
    <tableColumn id="14" xr3:uid="{101A54C5-B0F1-4DF8-A88B-2A33D31A6D23}" name="2025 Gender Number" dataDxfId="49"/>
    <tableColumn id="19" xr3:uid="{39D5C321-04A0-49CC-A008-73A9859D377F}" name="2027 Racialized Original" dataDxfId="48"/>
    <tableColumn id="6" xr3:uid="{DD79520D-D2FA-44C7-9AE9-F11A822102DA}" name="2027 Racialized with Threshold" dataDxfId="47"/>
    <tableColumn id="21" xr3:uid="{43395997-876A-45B0-91BE-0D23DF0789C9}" name="2027 Indigenous Original" dataDxfId="46"/>
    <tableColumn id="7" xr3:uid="{E9F874E5-DC70-42AA-B829-D0A6D964EC88}" name="2027 Indigenous with Threshold" dataDxfId="45"/>
    <tableColumn id="22" xr3:uid="{94FCC9C1-9CA3-4DDC-92C2-76B96926399A}" name="2027 Disability Original" dataDxfId="44"/>
    <tableColumn id="8" xr3:uid="{6E272B93-A5C0-4613-84B7-C037802ABDED}" name="2027 Disability with Threshold" dataDxfId="43"/>
    <tableColumn id="24" xr3:uid="{C91A1AC8-8FDF-41EF-9094-AECE3A25666D}" name="2027 Gender Original" dataDxfId="42"/>
    <tableColumn id="9" xr3:uid="{0F4EF2B5-B094-4E2F-96EE-7B69A4E221CF}" name="2027 Gender with Threshold" dataDxfId="41"/>
    <tableColumn id="10" xr3:uid="{E281ACF5-6A21-4B10-AD53-75AB98352A52}" name="2029 Racialized" dataDxfId="40">
      <calculatedColumnFormula>IF('Small and Medium Institutions'!$F$14&lt;5,0,22)</calculatedColumnFormula>
    </tableColumn>
    <tableColumn id="11" xr3:uid="{78D93FD6-29DC-48C3-AD54-C6B7FFB0F668}" name="2029 Indigenous" dataDxfId="39">
      <calculatedColumnFormula>IF('Small and Medium Institutions'!$F$14&lt;20,0,4.9)</calculatedColumnFormula>
    </tableColumn>
    <tableColumn id="12" xr3:uid="{4E66C864-F5CF-4DB3-BE41-52F244054417}" name="2029 Disability" dataDxfId="38">
      <calculatedColumnFormula>IF('Small and Medium Institutions'!$F$14&lt;13,0,7.5)</calculatedColumnFormula>
    </tableColumn>
    <tableColumn id="13" xr3:uid="{9DDEA6BC-6C8B-42EC-8A95-63A9FAB99644}" name="2029 Gender" dataDxfId="37">
      <calculatedColumnFormula>IF('Small and Medium Institutions'!$F$14&lt;2,0,50.9)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09C522-877F-4A9B-9F2A-ED521F343A66}" name="Table2" displayName="Table2" ref="A1:AG17" totalsRowShown="0" headerRowDxfId="36" dataDxfId="34" headerRowBorderDxfId="35" tableBorderDxfId="33">
  <autoFilter ref="A1:AG17" xr:uid="{0C09C522-877F-4A9B-9F2A-ED521F343A66}"/>
  <tableColumns count="33">
    <tableColumn id="1" xr3:uid="{779DD7C1-24EE-4D11-BB6B-E7C0B160A3C6}" name="Select Institution" dataDxfId="32"/>
    <tableColumn id="2" xr3:uid="{954109F7-4DCC-47B2-919C-9ACEAB4621D1}" name="2025 Tier 1 Racialized Percent" dataDxfId="31"/>
    <tableColumn id="26" xr3:uid="{307EE40B-E43D-434D-8C6D-EEB80E30584C}" name="2025 Tier 1 Racialized Number" dataDxfId="30"/>
    <tableColumn id="3" xr3:uid="{372BEE39-5769-4E01-A91B-51CF054B42C5}" name="2025 Tier 2 Racialized Percent" dataDxfId="29"/>
    <tableColumn id="27" xr3:uid="{F485FC82-3F39-44DB-BE73-B2B54E3CE494}" name="2025 Tier 2 Racialized Number" dataDxfId="28"/>
    <tableColumn id="4" xr3:uid="{E923CE6A-2AB3-4EF1-8997-72C084DDD319}" name="2025 Tier 1 Indigenous Percent" dataDxfId="27"/>
    <tableColumn id="28" xr3:uid="{5469C407-BDF1-4AE9-9F18-68C09EBB3754}" name="2025 Tier 1 Indigenous Number" dataDxfId="26"/>
    <tableColumn id="5" xr3:uid="{3FAD431B-4E43-4A4E-9286-6C12F33C4169}" name="2025 Tier 2 Indigenous Percent" dataDxfId="25"/>
    <tableColumn id="29" xr3:uid="{B8586401-B3F1-445D-9216-06439F7272E0}" name="2025 Tier 2 Indigenous Number" dataDxfId="24"/>
    <tableColumn id="6" xr3:uid="{44FB532E-6BBD-4A7B-8EE5-310F97CC2BB5}" name="2025 Tier 1 Disability Percent" dataDxfId="23"/>
    <tableColumn id="30" xr3:uid="{405E1E8F-508C-455A-B5C0-7AD5E3886676}" name="2025 Tier 1 Disability Number" dataDxfId="22"/>
    <tableColumn id="7" xr3:uid="{F1969FF9-6563-420B-A562-84D43CE858D2}" name="2025 Tier 2 Disability Percent" dataDxfId="21"/>
    <tableColumn id="31" xr3:uid="{A23713B7-1766-4148-A5A0-D98E83426A40}" name="2025 Tier 2 Disability Number" dataDxfId="20"/>
    <tableColumn id="8" xr3:uid="{9A1CFB68-399D-4F87-9D58-21542ECC731C}" name="2025 Tier 1 Gender Percent" dataDxfId="19"/>
    <tableColumn id="32" xr3:uid="{C3AC4C67-C9A8-456F-B3F3-4145600B8894}" name="2025 Tier 1 Gender Number" dataDxfId="18"/>
    <tableColumn id="9" xr3:uid="{3FC6E0B8-EEE3-4A08-9472-D001F6D202A5}" name="2025 Tier 2 Gender Percent" dataDxfId="17"/>
    <tableColumn id="33" xr3:uid="{C1C770C9-09A8-4D9C-98F4-EBBB2A314E18}" name="2025 Tier 2 Gender Number" dataDxfId="16"/>
    <tableColumn id="10" xr3:uid="{D0447D8A-AE67-4CA1-95D1-ECC5BC10E803}" name="2027 Tier 1 Racialized" dataDxfId="15"/>
    <tableColumn id="11" xr3:uid="{56207B24-7C04-44CF-A3EB-E37BE4F560DB}" name="2027 Tier 2 Racialized" dataDxfId="14"/>
    <tableColumn id="12" xr3:uid="{83A4C8AE-874E-435F-A18F-83D6015D4744}" name="2027 Tier 1 Indigenous" dataDxfId="13"/>
    <tableColumn id="13" xr3:uid="{1361FB87-EA93-49A6-8D93-AB8D70780260}" name="2027 Tier 2 Indigenous" dataDxfId="12"/>
    <tableColumn id="14" xr3:uid="{B9D0915B-1CE2-4584-87B7-2E6693CCAD32}" name="2027 Tier 1 Disability" dataDxfId="11"/>
    <tableColumn id="15" xr3:uid="{A0607F32-9123-4196-85E7-F4D7A5749FD2}" name="2027 Tier 2 Disability" dataDxfId="10"/>
    <tableColumn id="16" xr3:uid="{FFBD8792-738F-458B-B7A6-8DFEA553E33C}" name="2027 Tier 1 Gender" dataDxfId="9"/>
    <tableColumn id="17" xr3:uid="{DCEF4CAD-E3E6-4BAB-8CF1-A61CBE2E9836}" name="2027 Tier 2 Gender" dataDxfId="8"/>
    <tableColumn id="18" xr3:uid="{33E61980-AFAA-49A1-ACB5-1AACB273F3E9}" name="2029 Tier 1 Racialized" dataDxfId="7"/>
    <tableColumn id="19" xr3:uid="{5CCABE17-2738-4BBF-9BAB-F9EA32532FD2}" name="2029 Tier 2 Racialized" dataDxfId="6"/>
    <tableColumn id="20" xr3:uid="{DA53C7E7-9979-44E1-BC51-18C4F9816A6D}" name="2029 Tier 1 Indigenous" dataDxfId="5"/>
    <tableColumn id="21" xr3:uid="{6C970A01-FE19-46FE-9085-CDFB27AC35D3}" name="2029 Tier 2 Indigenous" dataDxfId="4"/>
    <tableColumn id="22" xr3:uid="{0813D90B-9B13-48EA-8504-74330CB0A136}" name="2029 Tier 1 Disability" dataDxfId="3"/>
    <tableColumn id="23" xr3:uid="{FDF02DB6-13F2-425A-8A73-0A873463BFE1}" name="2029 Tier 2 Disability" dataDxfId="2"/>
    <tableColumn id="24" xr3:uid="{1470FEA1-7B1C-4D00-9497-E077016C0D90}" name="2029 Tier 1 Gender" dataDxfId="1"/>
    <tableColumn id="25" xr3:uid="{BB035FC1-6453-4086-B0F6-3B5A34075D68}" name="2029 Tier 2 Gend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airs-chaires.gc.ca/program-programme/equity-equite/targets-cibles-eng.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hairs-chaires.gc.ca/program-programme/equity-equite/population-based_institutional_equity_targets-cibles_etablissements_equite_population-2021-2029-eng.aspx" TargetMode="External"/><Relationship Id="rId2" Type="http://schemas.openxmlformats.org/officeDocument/2006/relationships/hyperlink" Target="https://www.chairs-chaires.gc.ca/program-programme/equity-equite/population-based_institutional_equity_targets-cibles_etablissements_equite_population-2021-2029-eng.aspx" TargetMode="External"/><Relationship Id="rId1" Type="http://schemas.openxmlformats.org/officeDocument/2006/relationships/hyperlink" Target="https://www.chairs-chaires.gc.ca/program-programme/equity-equite/targets-cibles-eng.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4E9C3-28C6-4867-849B-E96C7441BB58}">
  <dimension ref="B1:J21"/>
  <sheetViews>
    <sheetView showGridLines="0" workbookViewId="0">
      <selection activeCell="I15" sqref="I15"/>
    </sheetView>
  </sheetViews>
  <sheetFormatPr defaultRowHeight="15" x14ac:dyDescent="0.25"/>
  <cols>
    <col min="2" max="2" width="18.140625" customWidth="1"/>
    <col min="3" max="3" width="15.42578125" customWidth="1"/>
    <col min="4" max="4" width="14.85546875" customWidth="1"/>
    <col min="5" max="5" width="13.85546875" customWidth="1"/>
    <col min="6" max="6" width="15.28515625" customWidth="1"/>
    <col min="7" max="7" width="14" customWidth="1"/>
    <col min="8" max="8" width="14.85546875" customWidth="1"/>
    <col min="9" max="9" width="13" customWidth="1"/>
    <col min="10" max="10" width="14.42578125" customWidth="1"/>
    <col min="11" max="11" width="18" customWidth="1"/>
    <col min="12" max="12" width="18.5703125" customWidth="1"/>
  </cols>
  <sheetData>
    <row r="1" spans="2:10" ht="18.75" x14ac:dyDescent="0.25">
      <c r="B1" s="56" t="s">
        <v>146</v>
      </c>
    </row>
    <row r="2" spans="2:10" ht="33" customHeight="1" x14ac:dyDescent="0.25">
      <c r="B2" s="64" t="s">
        <v>147</v>
      </c>
      <c r="C2" s="64"/>
      <c r="D2" s="64"/>
      <c r="E2" s="64"/>
      <c r="F2" s="64"/>
      <c r="G2" s="64"/>
      <c r="H2" s="64"/>
      <c r="I2" s="64"/>
      <c r="J2" s="64"/>
    </row>
    <row r="3" spans="2:10" x14ac:dyDescent="0.25">
      <c r="B3" s="65" t="s">
        <v>149</v>
      </c>
      <c r="C3" s="65"/>
      <c r="D3" s="65"/>
      <c r="E3" s="65"/>
    </row>
    <row r="4" spans="2:10" ht="15.75" thickBot="1" x14ac:dyDescent="0.3"/>
    <row r="5" spans="2:10" x14ac:dyDescent="0.25">
      <c r="B5" s="21"/>
      <c r="C5" s="22"/>
      <c r="D5" s="22"/>
      <c r="E5" s="22"/>
      <c r="F5" s="22"/>
      <c r="G5" s="22"/>
      <c r="H5" s="22"/>
      <c r="I5" s="22"/>
      <c r="J5" s="15"/>
    </row>
    <row r="6" spans="2:10" ht="15.75" thickBot="1" x14ac:dyDescent="0.3">
      <c r="B6" s="24" t="s">
        <v>95</v>
      </c>
      <c r="C6" s="25"/>
      <c r="D6" s="25"/>
      <c r="E6" s="25"/>
      <c r="F6" s="25"/>
      <c r="G6" s="25"/>
      <c r="H6" s="66" t="s">
        <v>59</v>
      </c>
      <c r="I6" s="66"/>
      <c r="J6" s="67"/>
    </row>
    <row r="7" spans="2:10" ht="15.75" thickBot="1" x14ac:dyDescent="0.3"/>
    <row r="8" spans="2:10" ht="30" customHeight="1" x14ac:dyDescent="0.25">
      <c r="B8" s="31" t="s">
        <v>93</v>
      </c>
      <c r="C8" s="71" t="s">
        <v>96</v>
      </c>
      <c r="D8" s="71"/>
      <c r="E8" s="72" t="s">
        <v>97</v>
      </c>
      <c r="F8" s="72"/>
      <c r="G8" s="72" t="s">
        <v>98</v>
      </c>
      <c r="H8" s="72"/>
      <c r="I8" s="72" t="s">
        <v>99</v>
      </c>
      <c r="J8" s="73"/>
    </row>
    <row r="9" spans="2:10" x14ac:dyDescent="0.25">
      <c r="B9" s="32"/>
      <c r="C9" s="35" t="s">
        <v>55</v>
      </c>
      <c r="D9" s="35" t="s">
        <v>56</v>
      </c>
      <c r="E9" s="35" t="s">
        <v>55</v>
      </c>
      <c r="F9" s="35" t="s">
        <v>56</v>
      </c>
      <c r="G9" s="35" t="s">
        <v>55</v>
      </c>
      <c r="H9" s="35" t="s">
        <v>56</v>
      </c>
      <c r="I9" s="35" t="s">
        <v>55</v>
      </c>
      <c r="J9" s="36" t="s">
        <v>56</v>
      </c>
    </row>
    <row r="10" spans="2:10" x14ac:dyDescent="0.25">
      <c r="B10" s="32">
        <v>2025</v>
      </c>
      <c r="C10" s="59">
        <f>INDEX('%Targets (40 or more Chairs)'!N:N,MATCH('Large Institutions'!$H$6,'%Targets (40 or more Chairs)'!$A:$A,0))</f>
        <v>37</v>
      </c>
      <c r="D10" s="59">
        <f>INDEX('%Targets (40 or more Chairs)'!P:P,MATCH('Large Institutions'!$H$6,'%Targets (40 or more Chairs)'!$A:$A,0))</f>
        <v>37</v>
      </c>
      <c r="E10" s="59">
        <f>INDEX('%Targets (40 or more Chairs)'!B:B,MATCH('Large Institutions'!$H$6,'%Targets (40 or more Chairs)'!$A:$A,0))</f>
        <v>17.5</v>
      </c>
      <c r="F10" s="59">
        <f>INDEX('%Targets (40 or more Chairs)'!D:D,MATCH('Large Institutions'!$H$6,'%Targets (40 or more Chairs)'!$A:$A,0))</f>
        <v>17.5</v>
      </c>
      <c r="G10" s="59">
        <f>INDEX('%Targets (40 or more Chairs)'!F:F,MATCH('Large Institutions'!$H$6,'%Targets (40 or more Chairs)'!$A:$A,0))</f>
        <v>2.2999999999999998</v>
      </c>
      <c r="H10" s="59">
        <f>INDEX('%Targets (40 or more Chairs)'!H:H,MATCH('Large Institutions'!$H$6,'%Targets (40 or more Chairs)'!$A:$A,0))</f>
        <v>2.2999999999999998</v>
      </c>
      <c r="I10" s="59">
        <f>INDEX('%Targets (40 or more Chairs)'!J:J,MATCH('Large Institutions'!$H$6,'%Targets (40 or more Chairs)'!$A:$A,0))</f>
        <v>5.3</v>
      </c>
      <c r="J10" s="60">
        <f>INDEX('%Targets (40 or more Chairs)'!L:L,MATCH('Large Institutions'!$H$6,'%Targets (40 or more Chairs)'!$A:$A,0))</f>
        <v>5.3</v>
      </c>
    </row>
    <row r="11" spans="2:10" x14ac:dyDescent="0.25">
      <c r="B11" s="32">
        <v>2027</v>
      </c>
      <c r="C11" s="59">
        <f>INDEX('%Targets (40 or more Chairs)'!X:X,MATCH('Large Institutions'!$H$6,'%Targets (40 or more Chairs)'!$A:$A,0))</f>
        <v>44</v>
      </c>
      <c r="D11" s="59">
        <f>INDEX('%Targets (40 or more Chairs)'!Y:Y,MATCH('Large Institutions'!$H$6,'%Targets (40 or more Chairs)'!$A:$A,0))</f>
        <v>44</v>
      </c>
      <c r="E11" s="59">
        <f>INDEX('%Targets (40 or more Chairs)'!R:R,MATCH('Large Institutions'!$H$6,'%Targets (40 or more Chairs)'!$A:$A,0))</f>
        <v>19.899999999999999</v>
      </c>
      <c r="F11" s="59">
        <f>INDEX('%Targets (40 or more Chairs)'!S:S,MATCH('Large Institutions'!$H$6,'%Targets (40 or more Chairs)'!$A:$A,0))</f>
        <v>19.899999999999999</v>
      </c>
      <c r="G11" s="59">
        <f>INDEX('%Targets (40 or more Chairs)'!T:T,MATCH('Large Institutions'!$H$6,'%Targets (40 or more Chairs)'!$A:$A,0))</f>
        <v>3.5</v>
      </c>
      <c r="H11" s="59">
        <f>INDEX('%Targets (40 or more Chairs)'!U:U,MATCH('Large Institutions'!$H$6,'%Targets (40 or more Chairs)'!$A:$A,0))</f>
        <v>3.5</v>
      </c>
      <c r="I11" s="59">
        <f>INDEX('%Targets (40 or more Chairs)'!V:V,MATCH('Large Institutions'!$H$6,'%Targets (40 or more Chairs)'!$A:$A,0))</f>
        <v>6.3</v>
      </c>
      <c r="J11" s="60">
        <f>INDEX('%Targets (40 or more Chairs)'!W:W,MATCH('Large Institutions'!$H$6,'%Targets (40 or more Chairs)'!$A:$A,0))</f>
        <v>6.3</v>
      </c>
    </row>
    <row r="12" spans="2:10" ht="15.75" thickBot="1" x14ac:dyDescent="0.3">
      <c r="B12" s="33">
        <v>2029</v>
      </c>
      <c r="C12" s="61">
        <f>INDEX('%Targets (40 or more Chairs)'!AF:AF,MATCH('Large Institutions'!$H$6,'%Targets (40 or more Chairs)'!$A:$A,0))</f>
        <v>50.9</v>
      </c>
      <c r="D12" s="61">
        <f>INDEX('%Targets (40 or more Chairs)'!AG:AG,MATCH('Large Institutions'!$H$6,'%Targets (40 or more Chairs)'!$A:$A,0))</f>
        <v>50.9</v>
      </c>
      <c r="E12" s="61">
        <f>INDEX('%Targets (40 or more Chairs)'!Z:Z,MATCH('Large Institutions'!$H$6,'%Targets (40 or more Chairs)'!$A:$A,0))</f>
        <v>22</v>
      </c>
      <c r="F12" s="61">
        <f>INDEX('%Targets (40 or more Chairs)'!AA:AA,MATCH('Large Institutions'!$H$6,'%Targets (40 or more Chairs)'!$A:$A,0))</f>
        <v>22</v>
      </c>
      <c r="G12" s="61">
        <f>INDEX('%Targets (40 or more Chairs)'!AB:AB,MATCH('Large Institutions'!$H$6,'%Targets (40 or more Chairs)'!$A:$A,0))</f>
        <v>4.9000000000000004</v>
      </c>
      <c r="H12" s="61">
        <f>INDEX('%Targets (40 or more Chairs)'!AC:AC,MATCH('Large Institutions'!$H$6,'%Targets (40 or more Chairs)'!$A:$A,0))</f>
        <v>4.9000000000000004</v>
      </c>
      <c r="I12" s="61">
        <f>INDEX('%Targets (40 or more Chairs)'!AD:AD,MATCH('Large Institutions'!$H$6,'%Targets (40 or more Chairs)'!$A:$A,0))</f>
        <v>7.5</v>
      </c>
      <c r="J12" s="62">
        <f>INDEX('%Targets (40 or more Chairs)'!AE:AE,MATCH('Large Institutions'!$H$6,'%Targets (40 or more Chairs)'!$A:$A,0))</f>
        <v>7.5</v>
      </c>
    </row>
    <row r="13" spans="2:10" ht="15.75" thickBot="1" x14ac:dyDescent="0.3">
      <c r="C13" s="11"/>
      <c r="D13" s="11"/>
      <c r="E13" s="11"/>
      <c r="F13" s="11"/>
      <c r="G13" s="11"/>
      <c r="H13" s="11"/>
      <c r="I13" s="11"/>
      <c r="J13" s="11"/>
    </row>
    <row r="14" spans="2:10" x14ac:dyDescent="0.25">
      <c r="B14" s="21"/>
      <c r="C14" s="22"/>
      <c r="D14" s="22"/>
      <c r="E14" s="22"/>
      <c r="F14" s="22"/>
      <c r="G14" s="22"/>
      <c r="H14" s="22"/>
      <c r="I14" s="26" t="s">
        <v>55</v>
      </c>
      <c r="J14" s="27" t="s">
        <v>56</v>
      </c>
    </row>
    <row r="15" spans="2:10" ht="15.75" thickBot="1" x14ac:dyDescent="0.3">
      <c r="B15" s="24" t="s">
        <v>92</v>
      </c>
      <c r="C15" s="25"/>
      <c r="D15" s="25"/>
      <c r="E15" s="25"/>
      <c r="F15" s="25"/>
      <c r="G15" s="25"/>
      <c r="H15" s="25"/>
      <c r="I15" s="54">
        <v>38</v>
      </c>
      <c r="J15" s="55">
        <v>89</v>
      </c>
    </row>
    <row r="16" spans="2:10" ht="15.75" thickBot="1" x14ac:dyDescent="0.3"/>
    <row r="17" spans="2:10" ht="30.75" customHeight="1" x14ac:dyDescent="0.25">
      <c r="B17" s="12" t="s">
        <v>94</v>
      </c>
      <c r="C17" s="68" t="s">
        <v>96</v>
      </c>
      <c r="D17" s="68"/>
      <c r="E17" s="69" t="s">
        <v>97</v>
      </c>
      <c r="F17" s="69"/>
      <c r="G17" s="69" t="s">
        <v>98</v>
      </c>
      <c r="H17" s="69"/>
      <c r="I17" s="69" t="s">
        <v>99</v>
      </c>
      <c r="J17" s="70"/>
    </row>
    <row r="18" spans="2:10" x14ac:dyDescent="0.25">
      <c r="B18" s="13"/>
      <c r="C18" s="57" t="s">
        <v>55</v>
      </c>
      <c r="D18" s="57" t="s">
        <v>56</v>
      </c>
      <c r="E18" s="57" t="s">
        <v>55</v>
      </c>
      <c r="F18" s="57" t="s">
        <v>56</v>
      </c>
      <c r="G18" s="57" t="s">
        <v>55</v>
      </c>
      <c r="H18" s="57" t="s">
        <v>56</v>
      </c>
      <c r="I18" s="57" t="s">
        <v>55</v>
      </c>
      <c r="J18" s="20" t="s">
        <v>56</v>
      </c>
    </row>
    <row r="19" spans="2:10" x14ac:dyDescent="0.25">
      <c r="B19" s="13">
        <v>2025</v>
      </c>
      <c r="C19" s="47">
        <f>INDEX('%Targets (40 or more Chairs)'!O:O,MATCH('Large Institutions'!$H$6,'%Targets (40 or more Chairs)'!$A:$A,0))</f>
        <v>14</v>
      </c>
      <c r="D19" s="47">
        <f>INDEX('%Targets (40 or more Chairs)'!Q:Q,MATCH('Large Institutions'!$H$6,'%Targets (40 or more Chairs)'!$A:$A,0))</f>
        <v>15</v>
      </c>
      <c r="E19" s="47">
        <f>INDEX('%Targets (40 or more Chairs)'!C:C,MATCH('Large Institutions'!$H$6,'%Targets (40 or more Chairs)'!$A:$A,0))</f>
        <v>6</v>
      </c>
      <c r="F19" s="47">
        <f>INDEX('%Targets (40 or more Chairs)'!E:E,MATCH('Large Institutions'!$H$6,'%Targets (40 or more Chairs)'!$A:$A,0))</f>
        <v>7</v>
      </c>
      <c r="G19" s="47">
        <f>INDEX('%Targets (40 or more Chairs)'!G:G,MATCH('Large Institutions'!$H$6,'%Targets (40 or more Chairs)'!$A:$A,0))</f>
        <v>1</v>
      </c>
      <c r="H19" s="47">
        <f>INDEX('%Targets (40 or more Chairs)'!I:I,MATCH('Large Institutions'!$H$6,'%Targets (40 or more Chairs)'!$A:$A,0))</f>
        <v>1</v>
      </c>
      <c r="I19" s="47">
        <f>INDEX('%Targets (40 or more Chairs)'!K:K,MATCH('Large Institutions'!$H$6,'%Targets (40 or more Chairs)'!$A:$A,0))</f>
        <v>2</v>
      </c>
      <c r="J19" s="58">
        <f>INDEX('%Targets (40 or more Chairs)'!M:M,MATCH('Large Institutions'!$H$6,'%Targets (40 or more Chairs)'!$A:$A,0))</f>
        <v>2</v>
      </c>
    </row>
    <row r="20" spans="2:10" x14ac:dyDescent="0.25">
      <c r="B20" s="13">
        <v>2027</v>
      </c>
      <c r="C20" s="16">
        <f>ROUND($I$15*C11/100,0)</f>
        <v>17</v>
      </c>
      <c r="D20" s="16">
        <f>ROUND($J$15*D11/100,0)</f>
        <v>39</v>
      </c>
      <c r="E20" s="16">
        <f>ROUND($I$15*E11/100,0)</f>
        <v>8</v>
      </c>
      <c r="F20" s="16">
        <f>ROUND($J$15*F11/100,0)</f>
        <v>18</v>
      </c>
      <c r="G20" s="16">
        <f>ROUND($I$15*G11/100,0)</f>
        <v>1</v>
      </c>
      <c r="H20" s="16">
        <f>ROUND($J$15*H11/100,0)</f>
        <v>3</v>
      </c>
      <c r="I20" s="16">
        <f>ROUND($I$15*I11/100,0)</f>
        <v>2</v>
      </c>
      <c r="J20" s="17">
        <f>ROUND($J$15*J11/100,0)</f>
        <v>6</v>
      </c>
    </row>
    <row r="21" spans="2:10" ht="15.75" thickBot="1" x14ac:dyDescent="0.3">
      <c r="B21" s="14">
        <v>2029</v>
      </c>
      <c r="C21" s="18">
        <f>ROUND($I$15*C12/100,0)</f>
        <v>19</v>
      </c>
      <c r="D21" s="18">
        <f>ROUND($J$15*D12/100,0)</f>
        <v>45</v>
      </c>
      <c r="E21" s="18">
        <f>ROUND($I$15*E12/100,0)</f>
        <v>8</v>
      </c>
      <c r="F21" s="18">
        <f>ROUND($J$15*F12/100,0)</f>
        <v>20</v>
      </c>
      <c r="G21" s="18">
        <f>ROUND($I$15*G12/100,0)</f>
        <v>2</v>
      </c>
      <c r="H21" s="18">
        <f>ROUND($J$15*H12/100,0)</f>
        <v>4</v>
      </c>
      <c r="I21" s="18">
        <f>ROUND($I$15*I12/100,0)</f>
        <v>3</v>
      </c>
      <c r="J21" s="19">
        <f>ROUND($J$15*J12/100,0)</f>
        <v>7</v>
      </c>
    </row>
  </sheetData>
  <sheetProtection sheet="1" selectLockedCells="1"/>
  <mergeCells count="11">
    <mergeCell ref="B2:J2"/>
    <mergeCell ref="B3:E3"/>
    <mergeCell ref="H6:J6"/>
    <mergeCell ref="C17:D17"/>
    <mergeCell ref="E17:F17"/>
    <mergeCell ref="G17:H17"/>
    <mergeCell ref="I17:J17"/>
    <mergeCell ref="C8:D8"/>
    <mergeCell ref="E8:F8"/>
    <mergeCell ref="G8:H8"/>
    <mergeCell ref="I8:J8"/>
  </mergeCells>
  <hyperlinks>
    <hyperlink ref="B3" r:id="rId1" display="https://www.chairs-chaires.gc.ca/program-programme/equity-equite/targets-cibles-eng.aspx" xr:uid="{F691748E-75B4-42EC-9198-C70EB36A3EAD}"/>
  </hyperlinks>
  <pageMargins left="0.7" right="0.7" top="0.75" bottom="0.75" header="0.3" footer="0.3"/>
  <pageSetup orientation="portrait" r:id="rId2"/>
  <ignoredErrors>
    <ignoredError sqref="C1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E857C31E-6BBB-4BDB-A05E-4CE8E33D7CCD}">
          <x14:formula1>
            <xm:f>'%Targets (40 or more Chairs)'!$A:$A</xm:f>
          </x14:formula1>
          <xm:sqref>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770F7-A78B-4882-91FC-2D0622079AD2}">
  <dimension ref="B1:J31"/>
  <sheetViews>
    <sheetView showGridLines="0" tabSelected="1" workbookViewId="0">
      <selection activeCell="B26" sqref="B26:F26"/>
    </sheetView>
  </sheetViews>
  <sheetFormatPr defaultRowHeight="15" x14ac:dyDescent="0.25"/>
  <cols>
    <col min="2" max="2" width="18.140625" customWidth="1"/>
    <col min="3" max="3" width="17.28515625" customWidth="1"/>
    <col min="4" max="4" width="16.42578125" customWidth="1"/>
    <col min="5" max="5" width="16.5703125" customWidth="1"/>
    <col min="6" max="6" width="12.85546875" customWidth="1"/>
    <col min="7" max="7" width="28.140625" bestFit="1" customWidth="1"/>
  </cols>
  <sheetData>
    <row r="1" spans="2:10" ht="18.75" x14ac:dyDescent="0.25">
      <c r="B1" s="56" t="s">
        <v>146</v>
      </c>
    </row>
    <row r="2" spans="2:10" ht="45" customHeight="1" x14ac:dyDescent="0.25">
      <c r="B2" s="64" t="s">
        <v>147</v>
      </c>
      <c r="C2" s="64"/>
      <c r="D2" s="64"/>
      <c r="E2" s="64"/>
      <c r="F2" s="64"/>
      <c r="G2" s="4"/>
      <c r="H2" s="4"/>
      <c r="I2" s="4"/>
      <c r="J2" s="4"/>
    </row>
    <row r="3" spans="2:10" x14ac:dyDescent="0.25">
      <c r="B3" s="65" t="s">
        <v>149</v>
      </c>
      <c r="C3" s="65"/>
      <c r="D3" s="65"/>
      <c r="E3" s="65"/>
    </row>
    <row r="4" spans="2:10" ht="15.75" thickBot="1" x14ac:dyDescent="0.3"/>
    <row r="5" spans="2:10" x14ac:dyDescent="0.25">
      <c r="B5" s="21"/>
      <c r="C5" s="22"/>
      <c r="D5" s="22"/>
      <c r="E5" s="22"/>
      <c r="F5" s="15"/>
    </row>
    <row r="6" spans="2:10" ht="15.75" thickBot="1" x14ac:dyDescent="0.3">
      <c r="B6" s="24" t="s">
        <v>95</v>
      </c>
      <c r="C6" s="25"/>
      <c r="D6" s="25"/>
      <c r="E6" s="66" t="s">
        <v>43</v>
      </c>
      <c r="F6" s="67"/>
    </row>
    <row r="7" spans="2:10" ht="15.75" thickBot="1" x14ac:dyDescent="0.3"/>
    <row r="8" spans="2:10" ht="45.75" customHeight="1" x14ac:dyDescent="0.25">
      <c r="B8" s="37" t="s">
        <v>93</v>
      </c>
      <c r="C8" s="34" t="s">
        <v>100</v>
      </c>
      <c r="D8" s="34" t="s">
        <v>97</v>
      </c>
      <c r="E8" s="34" t="s">
        <v>98</v>
      </c>
      <c r="F8" s="38" t="s">
        <v>99</v>
      </c>
    </row>
    <row r="9" spans="2:10" x14ac:dyDescent="0.25">
      <c r="B9" s="32">
        <v>2025</v>
      </c>
      <c r="C9" s="59">
        <f>INDEX('%Targets (Fewer than 40 Chairs)'!E:E,MATCH('Small and Medium Institutions'!E6,'%Targets (Fewer than 40 Chairs)'!A:A,0))</f>
        <v>37</v>
      </c>
      <c r="D9" s="59">
        <f>INDEX('%Targets (Fewer than 40 Chairs)'!B:B,MATCH('Small and Medium Institutions'!E6,'%Targets (Fewer than 40 Chairs)'!A:A,0))</f>
        <v>17.5</v>
      </c>
      <c r="E9" s="59">
        <f>INDEX('%Targets (Fewer than 40 Chairs)'!C:C,MATCH('Small and Medium Institutions'!E6,'%Targets (Fewer than 40 Chairs)'!A:A,0))</f>
        <v>0</v>
      </c>
      <c r="F9" s="60">
        <f>INDEX('%Targets (Fewer than 40 Chairs)'!D:D,MATCH('Small and Medium Institutions'!E6,'%Targets (Fewer than 40 Chairs)'!A:A,0))</f>
        <v>5.3</v>
      </c>
    </row>
    <row r="10" spans="2:10" x14ac:dyDescent="0.25">
      <c r="B10" s="32">
        <v>2027</v>
      </c>
      <c r="C10" s="59">
        <f>INDEX('%Targets (Fewer than 40 Chairs)'!Q:Q,MATCH('Small and Medium Institutions'!$E$6,'%Targets (Fewer than 40 Chairs)'!$A:$A,0))</f>
        <v>44</v>
      </c>
      <c r="D10" s="59">
        <f>INDEX('%Targets (Fewer than 40 Chairs)'!K:K,MATCH('Small and Medium Institutions'!$E$6,'%Targets (Fewer than 40 Chairs)'!$A:$A,0))</f>
        <v>19.899999999999999</v>
      </c>
      <c r="E10" s="59">
        <f>INDEX('%Targets (Fewer than 40 Chairs)'!M:M,MATCH('Small and Medium Institutions'!$E$6,'%Targets (Fewer than 40 Chairs)'!$A:$A,0))</f>
        <v>0</v>
      </c>
      <c r="F10" s="60">
        <f>INDEX('%Targets (Fewer than 40 Chairs)'!O:O,MATCH('Small and Medium Institutions'!$E$6,'%Targets (Fewer than 40 Chairs)'!$A:$A,0))</f>
        <v>6.3</v>
      </c>
    </row>
    <row r="11" spans="2:10" ht="15.75" thickBot="1" x14ac:dyDescent="0.3">
      <c r="B11" s="33">
        <v>2029</v>
      </c>
      <c r="C11" s="61">
        <f>INDEX('%Targets (Fewer than 40 Chairs)'!U:U,MATCH('Small and Medium Institutions'!$E$6,'%Targets (Fewer than 40 Chairs)'!$A:$A,0))</f>
        <v>50.9</v>
      </c>
      <c r="D11" s="61">
        <f>INDEX('%Targets (Fewer than 40 Chairs)'!R:R,MATCH('Small and Medium Institutions'!$E$6,'%Targets (Fewer than 40 Chairs)'!$A:$A,0))</f>
        <v>22</v>
      </c>
      <c r="E11" s="61">
        <f>INDEX('%Targets (Fewer than 40 Chairs)'!S:S,MATCH('Small and Medium Institutions'!$E$6,'%Targets (Fewer than 40 Chairs)'!$A:$A,0))</f>
        <v>0</v>
      </c>
      <c r="F11" s="62">
        <f>INDEX('%Targets (Fewer than 40 Chairs)'!T:T,MATCH('Small and Medium Institutions'!$E$6,'%Targets (Fewer than 40 Chairs)'!$A:$A,0))</f>
        <v>7.5</v>
      </c>
    </row>
    <row r="12" spans="2:10" ht="15.75" thickBot="1" x14ac:dyDescent="0.3"/>
    <row r="13" spans="2:10" x14ac:dyDescent="0.25">
      <c r="B13" s="21"/>
      <c r="C13" s="22"/>
      <c r="D13" s="22"/>
      <c r="E13" s="22"/>
      <c r="F13" s="23"/>
    </row>
    <row r="14" spans="2:10" ht="15.75" thickBot="1" x14ac:dyDescent="0.3">
      <c r="B14" s="24" t="s">
        <v>92</v>
      </c>
      <c r="C14" s="25"/>
      <c r="D14" s="25"/>
      <c r="E14" s="25"/>
      <c r="F14" s="53">
        <v>13</v>
      </c>
    </row>
    <row r="15" spans="2:10" ht="15.75" thickBot="1" x14ac:dyDescent="0.3"/>
    <row r="16" spans="2:10" ht="45" x14ac:dyDescent="0.25">
      <c r="B16" s="29" t="s">
        <v>94</v>
      </c>
      <c r="C16" s="28" t="s">
        <v>100</v>
      </c>
      <c r="D16" s="28" t="s">
        <v>97</v>
      </c>
      <c r="E16" s="28" t="s">
        <v>98</v>
      </c>
      <c r="F16" s="30" t="s">
        <v>99</v>
      </c>
    </row>
    <row r="17" spans="2:6" x14ac:dyDescent="0.25">
      <c r="B17" s="13">
        <v>2025</v>
      </c>
      <c r="C17" s="47">
        <f>INDEX('%Targets (Fewer than 40 Chairs)'!I:I,MATCH('Small and Medium Institutions'!E6,'%Targets (Fewer than 40 Chairs)'!A:A,0))</f>
        <v>5</v>
      </c>
      <c r="D17" s="47">
        <f>INDEX('%Targets (Fewer than 40 Chairs)'!F:F,MATCH('Small and Medium Institutions'!E6,'%Targets (Fewer than 40 Chairs)'!A:A,0))</f>
        <v>2</v>
      </c>
      <c r="E17" s="47">
        <f>INDEX('%Targets (Fewer than 40 Chairs)'!G:G,MATCH('Small and Medium Institutions'!E6,'%Targets (Fewer than 40 Chairs)'!A:A,0))</f>
        <v>0</v>
      </c>
      <c r="F17" s="48">
        <f>INDEX('%Targets (Fewer than 40 Chairs)'!H:H,MATCH('Small and Medium Institutions'!E6,'%Targets (Fewer than 40 Chairs)'!A:A,0))</f>
        <v>1</v>
      </c>
    </row>
    <row r="18" spans="2:6" x14ac:dyDescent="0.25">
      <c r="B18" s="13">
        <v>2027</v>
      </c>
      <c r="C18" s="16">
        <f>ROUND($F$14*C10/100,0)</f>
        <v>6</v>
      </c>
      <c r="D18" s="16">
        <f>ROUND($F$14*D10/100,0)</f>
        <v>3</v>
      </c>
      <c r="E18" s="16">
        <f>ROUND($F$14*E10/100,0)</f>
        <v>0</v>
      </c>
      <c r="F18" s="17">
        <f t="shared" ref="D18:F19" si="0">ROUND($F$14*F10/100,0)</f>
        <v>1</v>
      </c>
    </row>
    <row r="19" spans="2:6" ht="15.75" thickBot="1" x14ac:dyDescent="0.3">
      <c r="B19" s="14">
        <v>2029</v>
      </c>
      <c r="C19" s="18">
        <f>ROUND($F$14*C11/100,0)</f>
        <v>7</v>
      </c>
      <c r="D19" s="18">
        <f t="shared" si="0"/>
        <v>3</v>
      </c>
      <c r="E19" s="18">
        <f t="shared" si="0"/>
        <v>0</v>
      </c>
      <c r="F19" s="19">
        <f>ROUND($F$14*F11/100,0)</f>
        <v>1</v>
      </c>
    </row>
    <row r="22" spans="2:6" ht="21" customHeight="1" x14ac:dyDescent="0.25">
      <c r="B22" s="42" t="s">
        <v>110</v>
      </c>
      <c r="C22" s="42"/>
    </row>
    <row r="23" spans="2:6" ht="24.75" customHeight="1" x14ac:dyDescent="0.25">
      <c r="B23" s="78" t="s">
        <v>148</v>
      </c>
      <c r="C23" s="78"/>
      <c r="D23" s="78"/>
      <c r="E23" s="78"/>
      <c r="F23" s="78"/>
    </row>
    <row r="24" spans="2:6" x14ac:dyDescent="0.25">
      <c r="B24" s="78"/>
      <c r="C24" s="78"/>
      <c r="D24" s="78"/>
      <c r="E24" s="78"/>
      <c r="F24" s="78"/>
    </row>
    <row r="25" spans="2:6" ht="50.25" customHeight="1" x14ac:dyDescent="0.25">
      <c r="B25" s="78"/>
      <c r="C25" s="78"/>
      <c r="D25" s="78"/>
      <c r="E25" s="78"/>
      <c r="F25" s="78"/>
    </row>
    <row r="26" spans="2:6" ht="24" customHeight="1" x14ac:dyDescent="0.25">
      <c r="B26" s="74" t="s">
        <v>150</v>
      </c>
      <c r="C26" s="75"/>
      <c r="D26" s="75"/>
      <c r="E26" s="75"/>
      <c r="F26" s="76"/>
    </row>
    <row r="27" spans="2:6" ht="45" x14ac:dyDescent="0.25">
      <c r="B27" s="79" t="s">
        <v>111</v>
      </c>
      <c r="C27" s="79"/>
      <c r="D27" s="79"/>
      <c r="E27" s="39" t="s">
        <v>113</v>
      </c>
      <c r="F27" s="39" t="s">
        <v>112</v>
      </c>
    </row>
    <row r="28" spans="2:6" x14ac:dyDescent="0.25">
      <c r="B28" s="77" t="s">
        <v>96</v>
      </c>
      <c r="C28" s="77"/>
      <c r="D28" s="77"/>
      <c r="E28" s="40">
        <v>2</v>
      </c>
      <c r="F28" s="41">
        <v>1</v>
      </c>
    </row>
    <row r="29" spans="2:6" x14ac:dyDescent="0.25">
      <c r="B29" s="77" t="s">
        <v>97</v>
      </c>
      <c r="C29" s="77"/>
      <c r="D29" s="77"/>
      <c r="E29" s="40">
        <v>5</v>
      </c>
      <c r="F29" s="41">
        <v>1</v>
      </c>
    </row>
    <row r="30" spans="2:6" x14ac:dyDescent="0.25">
      <c r="B30" s="77" t="s">
        <v>98</v>
      </c>
      <c r="C30" s="77"/>
      <c r="D30" s="77"/>
      <c r="E30" s="40">
        <v>20</v>
      </c>
      <c r="F30" s="41">
        <v>1</v>
      </c>
    </row>
    <row r="31" spans="2:6" x14ac:dyDescent="0.25">
      <c r="B31" s="77" t="s">
        <v>99</v>
      </c>
      <c r="C31" s="77"/>
      <c r="D31" s="77"/>
      <c r="E31" s="40">
        <v>13</v>
      </c>
      <c r="F31" s="41">
        <v>1</v>
      </c>
    </row>
  </sheetData>
  <sheetProtection sheet="1" selectLockedCells="1"/>
  <mergeCells count="10">
    <mergeCell ref="B2:F2"/>
    <mergeCell ref="B26:F26"/>
    <mergeCell ref="B3:E3"/>
    <mergeCell ref="B30:D30"/>
    <mergeCell ref="B31:D31"/>
    <mergeCell ref="E6:F6"/>
    <mergeCell ref="B23:F25"/>
    <mergeCell ref="B27:D27"/>
    <mergeCell ref="B28:D28"/>
    <mergeCell ref="B29:D29"/>
  </mergeCells>
  <hyperlinks>
    <hyperlink ref="B3" r:id="rId1" display="https://www.chairs-chaires.gc.ca/program-programme/equity-equite/targets-cibles-eng.aspx" xr:uid="{799DA85F-6FB6-4E0B-9911-34C156EA7F41}"/>
    <hyperlink ref="B26" r:id="rId2" display="https://www.chairs-chaires.gc.ca/program-programme/equity-equite/population-based_institutional_equity_targets-cibles_etablissements_equite_population-2021-2029-eng.aspx" xr:uid="{9071B3C3-FAB1-46EB-B140-6BA74A2C7E78}"/>
    <hyperlink ref="B26:F26" r:id="rId3" display="Population-Based Institutional Equity Targets 2021 to 2029" xr:uid="{22594CD8-6428-453D-8CCF-F0131E072D1F}"/>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488EB25D-1AB2-4E38-BD87-BD54D1A323AC}">
          <x14:formula1>
            <xm:f>'%Targets (Fewer than 40 Chairs)'!$A:$A</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0D4C-A572-4229-8BA9-78D4A4A35A59}">
  <dimension ref="A1:U63"/>
  <sheetViews>
    <sheetView topLeftCell="K42" workbookViewId="0">
      <selection activeCell="T52" sqref="T52"/>
    </sheetView>
  </sheetViews>
  <sheetFormatPr defaultRowHeight="15" x14ac:dyDescent="0.25"/>
  <cols>
    <col min="1" max="1" width="19.28515625" style="4" customWidth="1"/>
    <col min="2" max="2" width="19.28515625" style="11" customWidth="1"/>
    <col min="3" max="3" width="20.42578125" style="11" customWidth="1"/>
    <col min="4" max="4" width="18.42578125" style="11" customWidth="1"/>
    <col min="5" max="5" width="16.28515625" style="11" customWidth="1"/>
    <col min="6" max="9" width="16.28515625" style="46" customWidth="1"/>
    <col min="10" max="10" width="16.28515625" style="11" customWidth="1"/>
    <col min="11" max="12" width="19.28515625" style="11" customWidth="1"/>
    <col min="13" max="14" width="20.42578125" style="11" customWidth="1"/>
    <col min="15" max="16" width="18.42578125" style="11" customWidth="1"/>
    <col min="17" max="17" width="16.28515625" style="11" customWidth="1"/>
    <col min="18" max="18" width="19.28515625" customWidth="1"/>
    <col min="19" max="19" width="20.42578125" customWidth="1"/>
    <col min="20" max="20" width="18.42578125" customWidth="1"/>
    <col min="21" max="21" width="16.28515625" customWidth="1"/>
  </cols>
  <sheetData>
    <row r="1" spans="1:21" ht="39" thickBot="1" x14ac:dyDescent="0.3">
      <c r="A1" s="6" t="s">
        <v>101</v>
      </c>
      <c r="B1" s="49" t="s">
        <v>114</v>
      </c>
      <c r="C1" s="49" t="s">
        <v>115</v>
      </c>
      <c r="D1" s="49" t="s">
        <v>116</v>
      </c>
      <c r="E1" s="49" t="s">
        <v>117</v>
      </c>
      <c r="F1" s="43" t="s">
        <v>118</v>
      </c>
      <c r="G1" s="43" t="s">
        <v>119</v>
      </c>
      <c r="H1" s="43" t="s">
        <v>120</v>
      </c>
      <c r="I1" s="43" t="s">
        <v>121</v>
      </c>
      <c r="J1" s="49" t="s">
        <v>122</v>
      </c>
      <c r="K1" s="49" t="s">
        <v>123</v>
      </c>
      <c r="L1" s="49" t="s">
        <v>129</v>
      </c>
      <c r="M1" s="49" t="s">
        <v>124</v>
      </c>
      <c r="N1" s="49" t="s">
        <v>125</v>
      </c>
      <c r="O1" s="49" t="s">
        <v>126</v>
      </c>
      <c r="P1" s="49" t="s">
        <v>127</v>
      </c>
      <c r="Q1" s="49" t="s">
        <v>128</v>
      </c>
      <c r="R1" s="1" t="s">
        <v>72</v>
      </c>
      <c r="S1" s="1" t="s">
        <v>73</v>
      </c>
      <c r="T1" s="1" t="s">
        <v>74</v>
      </c>
      <c r="U1" s="7" t="s">
        <v>75</v>
      </c>
    </row>
    <row r="2" spans="1:21" ht="15.75" thickBot="1" x14ac:dyDescent="0.3">
      <c r="A2" s="2" t="s">
        <v>0</v>
      </c>
      <c r="B2" s="5">
        <v>0</v>
      </c>
      <c r="C2" s="5">
        <v>0</v>
      </c>
      <c r="D2" s="5">
        <v>0</v>
      </c>
      <c r="E2" s="5">
        <v>46</v>
      </c>
      <c r="F2" s="44">
        <v>0</v>
      </c>
      <c r="G2" s="44">
        <v>0</v>
      </c>
      <c r="H2" s="44">
        <v>0</v>
      </c>
      <c r="I2" s="44">
        <v>2</v>
      </c>
      <c r="J2" s="5">
        <v>0</v>
      </c>
      <c r="K2" s="5">
        <f>IF('Small and Medium Institutions'!$F$14&lt;5,0,19.9)</f>
        <v>19.899999999999999</v>
      </c>
      <c r="L2" s="5">
        <v>0</v>
      </c>
      <c r="M2" s="5">
        <f>IF('Small and Medium Institutions'!$F$14&lt;20,0,3.5)</f>
        <v>0</v>
      </c>
      <c r="N2" s="5">
        <v>0</v>
      </c>
      <c r="O2" s="5">
        <f>IF('Small and Medium Institutions'!$F$14&lt;13,0,6.3)</f>
        <v>6.3</v>
      </c>
      <c r="P2" s="5">
        <v>48</v>
      </c>
      <c r="Q2" s="5">
        <f>IF('Small and Medium Institutions'!$F$14&lt;2,0,'%Targets (Fewer than 40 Chairs)'!P2)</f>
        <v>48</v>
      </c>
      <c r="R2" s="5">
        <f>IF('Small and Medium Institutions'!$F$14&lt;5,0,22)</f>
        <v>22</v>
      </c>
      <c r="S2" s="5">
        <f>IF('Small and Medium Institutions'!$F$14&lt;20,0,4.9)</f>
        <v>0</v>
      </c>
      <c r="T2" s="5">
        <f>IF('Small and Medium Institutions'!$F$14&lt;13,0,7.5)</f>
        <v>7.5</v>
      </c>
      <c r="U2" s="8">
        <f>IF('Small and Medium Institutions'!$F$14&lt;2,0,50.9)</f>
        <v>50.9</v>
      </c>
    </row>
    <row r="3" spans="1:21" ht="15.75" thickBot="1" x14ac:dyDescent="0.3">
      <c r="A3" s="2" t="s">
        <v>1</v>
      </c>
      <c r="B3" s="5">
        <v>0</v>
      </c>
      <c r="C3" s="5">
        <v>0</v>
      </c>
      <c r="D3" s="5">
        <v>0</v>
      </c>
      <c r="E3" s="5">
        <v>37</v>
      </c>
      <c r="F3" s="44">
        <v>0</v>
      </c>
      <c r="G3" s="44">
        <v>0</v>
      </c>
      <c r="H3" s="44">
        <v>0</v>
      </c>
      <c r="I3" s="44">
        <v>1</v>
      </c>
      <c r="J3" s="5">
        <v>0</v>
      </c>
      <c r="K3" s="5">
        <f>IF('Small and Medium Institutions'!$F$14&lt;5,0,19.9)</f>
        <v>19.899999999999999</v>
      </c>
      <c r="L3" s="5">
        <v>0</v>
      </c>
      <c r="M3" s="5">
        <f>IF('Small and Medium Institutions'!$F$14&lt;20,0,3.5)</f>
        <v>0</v>
      </c>
      <c r="N3" s="5">
        <v>0</v>
      </c>
      <c r="O3" s="5">
        <f>IF('Small and Medium Institutions'!$F$14&lt;13,0,6.3)</f>
        <v>6.3</v>
      </c>
      <c r="P3" s="5">
        <v>44</v>
      </c>
      <c r="Q3" s="5">
        <f>IF('Small and Medium Institutions'!$F$14&lt;2,0,'%Targets (Fewer than 40 Chairs)'!P3)</f>
        <v>44</v>
      </c>
      <c r="R3" s="5">
        <f>IF('Small and Medium Institutions'!$F$14&lt;5,0,22)</f>
        <v>22</v>
      </c>
      <c r="S3" s="5">
        <f>IF('Small and Medium Institutions'!$F$14&lt;20,0,4.9)</f>
        <v>0</v>
      </c>
      <c r="T3" s="5">
        <f>IF('Small and Medium Institutions'!$F$14&lt;13,0,7.5)</f>
        <v>7.5</v>
      </c>
      <c r="U3" s="8">
        <f>IF('Small and Medium Institutions'!$F$14&lt;2,0,50.9)</f>
        <v>50.9</v>
      </c>
    </row>
    <row r="4" spans="1:21" ht="26.25" thickBot="1" x14ac:dyDescent="0.3">
      <c r="A4" s="2" t="s">
        <v>2</v>
      </c>
      <c r="B4" s="5">
        <v>0</v>
      </c>
      <c r="C4" s="5">
        <v>0</v>
      </c>
      <c r="D4" s="5">
        <v>0</v>
      </c>
      <c r="E4" s="5">
        <v>37</v>
      </c>
      <c r="F4" s="44">
        <v>0</v>
      </c>
      <c r="G4" s="44">
        <v>0</v>
      </c>
      <c r="H4" s="44">
        <v>0</v>
      </c>
      <c r="I4" s="44">
        <v>1</v>
      </c>
      <c r="J4" s="5">
        <v>0</v>
      </c>
      <c r="K4" s="5">
        <f>IF('Small and Medium Institutions'!$F$14&lt;5,0,19.9)</f>
        <v>19.899999999999999</v>
      </c>
      <c r="L4" s="5">
        <v>0</v>
      </c>
      <c r="M4" s="5">
        <f>IF('Small and Medium Institutions'!$F$14&lt;20,0,3.5)</f>
        <v>0</v>
      </c>
      <c r="N4" s="5">
        <v>0</v>
      </c>
      <c r="O4" s="5">
        <f>IF('Small and Medium Institutions'!$F$14&lt;13,0,6.3)</f>
        <v>6.3</v>
      </c>
      <c r="P4" s="5">
        <v>44</v>
      </c>
      <c r="Q4" s="5">
        <f>IF('Small and Medium Institutions'!$F$14&lt;2,0,'%Targets (Fewer than 40 Chairs)'!P4)</f>
        <v>44</v>
      </c>
      <c r="R4" s="5">
        <f>IF('Small and Medium Institutions'!$F$14&lt;5,0,22)</f>
        <v>22</v>
      </c>
      <c r="S4" s="5">
        <f>IF('Small and Medium Institutions'!$F$14&lt;20,0,4.9)</f>
        <v>0</v>
      </c>
      <c r="T4" s="5">
        <f>IF('Small and Medium Institutions'!$F$14&lt;13,0,7.5)</f>
        <v>7.5</v>
      </c>
      <c r="U4" s="8">
        <f>IF('Small and Medium Institutions'!$F$14&lt;2,0,50.9)</f>
        <v>50.9</v>
      </c>
    </row>
    <row r="5" spans="1:21" ht="15.75" thickBot="1" x14ac:dyDescent="0.3">
      <c r="A5" s="3" t="s">
        <v>3</v>
      </c>
      <c r="B5" s="5">
        <v>18.5</v>
      </c>
      <c r="C5" s="5">
        <v>0</v>
      </c>
      <c r="D5" s="5">
        <v>0</v>
      </c>
      <c r="E5" s="5">
        <v>41</v>
      </c>
      <c r="F5" s="44">
        <v>1</v>
      </c>
      <c r="G5" s="44">
        <v>0</v>
      </c>
      <c r="H5" s="44">
        <v>0</v>
      </c>
      <c r="I5" s="44">
        <v>2</v>
      </c>
      <c r="J5" s="5">
        <v>20.2</v>
      </c>
      <c r="K5" s="5">
        <f>IF('Small and Medium Institutions'!$F$14&lt;5,0,J5)</f>
        <v>20.2</v>
      </c>
      <c r="L5" s="5">
        <v>0</v>
      </c>
      <c r="M5" s="5">
        <f>IF('Small and Medium Institutions'!$F$14&lt;20,0,3.5)</f>
        <v>0</v>
      </c>
      <c r="N5" s="5">
        <v>0</v>
      </c>
      <c r="O5" s="5">
        <f>IF('Small and Medium Institutions'!$F$14&lt;13,0,6.3)</f>
        <v>6.3</v>
      </c>
      <c r="P5" s="5">
        <v>46</v>
      </c>
      <c r="Q5" s="5">
        <f>IF('Small and Medium Institutions'!$F$14&lt;2,0,'%Targets (Fewer than 40 Chairs)'!P5)</f>
        <v>46</v>
      </c>
      <c r="R5" s="5">
        <f>IF('Small and Medium Institutions'!$F$14&lt;5,0,22)</f>
        <v>22</v>
      </c>
      <c r="S5" s="5">
        <f>IF('Small and Medium Institutions'!$F$14&lt;20,0,4.9)</f>
        <v>0</v>
      </c>
      <c r="T5" s="5">
        <f>IF('Small and Medium Institutions'!$F$14&lt;13,0,7.5)</f>
        <v>7.5</v>
      </c>
      <c r="U5" s="8">
        <f>IF('Small and Medium Institutions'!$F$14&lt;2,0,50.9)</f>
        <v>50.9</v>
      </c>
    </row>
    <row r="6" spans="1:21" ht="15.75" thickBot="1" x14ac:dyDescent="0.3">
      <c r="A6" s="2" t="s">
        <v>4</v>
      </c>
      <c r="B6" s="5">
        <v>0</v>
      </c>
      <c r="C6" s="5">
        <v>0</v>
      </c>
      <c r="D6" s="5">
        <v>0</v>
      </c>
      <c r="E6" s="5">
        <v>37</v>
      </c>
      <c r="F6" s="44">
        <v>0</v>
      </c>
      <c r="G6" s="44">
        <v>0</v>
      </c>
      <c r="H6" s="44">
        <v>0</v>
      </c>
      <c r="I6" s="44">
        <v>1</v>
      </c>
      <c r="J6" s="5">
        <v>0</v>
      </c>
      <c r="K6" s="5">
        <f>IF('Small and Medium Institutions'!$F$14&lt;5,0,19.9)</f>
        <v>19.899999999999999</v>
      </c>
      <c r="L6" s="5">
        <v>0</v>
      </c>
      <c r="M6" s="5">
        <f>IF('Small and Medium Institutions'!$F$14&lt;20,0,3.5)</f>
        <v>0</v>
      </c>
      <c r="N6" s="5">
        <v>0</v>
      </c>
      <c r="O6" s="5">
        <f>IF('Small and Medium Institutions'!$F$14&lt;13,0,6.3)</f>
        <v>6.3</v>
      </c>
      <c r="P6" s="5">
        <v>44</v>
      </c>
      <c r="Q6" s="5">
        <f>IF('Small and Medium Institutions'!$F$14&lt;2,0,'%Targets (Fewer than 40 Chairs)'!P6)</f>
        <v>44</v>
      </c>
      <c r="R6" s="5">
        <f>IF('Small and Medium Institutions'!$F$14&lt;5,0,22)</f>
        <v>22</v>
      </c>
      <c r="S6" s="5">
        <f>IF('Small and Medium Institutions'!$F$14&lt;20,0,4.9)</f>
        <v>0</v>
      </c>
      <c r="T6" s="5">
        <f>IF('Small and Medium Institutions'!$F$14&lt;13,0,7.5)</f>
        <v>7.5</v>
      </c>
      <c r="U6" s="8">
        <f>IF('Small and Medium Institutions'!$F$14&lt;2,0,50.9)</f>
        <v>50.9</v>
      </c>
    </row>
    <row r="7" spans="1:21" ht="39" thickBot="1" x14ac:dyDescent="0.3">
      <c r="A7" s="2" t="s">
        <v>5</v>
      </c>
      <c r="B7" s="5">
        <v>0</v>
      </c>
      <c r="C7" s="5">
        <v>0</v>
      </c>
      <c r="D7" s="5">
        <v>0</v>
      </c>
      <c r="E7" s="5">
        <v>0</v>
      </c>
      <c r="F7" s="44">
        <v>0</v>
      </c>
      <c r="G7" s="44">
        <v>0</v>
      </c>
      <c r="H7" s="44">
        <v>0</v>
      </c>
      <c r="I7" s="44">
        <v>0</v>
      </c>
      <c r="J7" s="5">
        <v>0</v>
      </c>
      <c r="K7" s="5">
        <f>IF('Small and Medium Institutions'!$F$14&lt;5,0,19.9)</f>
        <v>19.899999999999999</v>
      </c>
      <c r="L7" s="5">
        <v>0</v>
      </c>
      <c r="M7" s="5">
        <f>IF('Small and Medium Institutions'!$F$14&lt;20,0,3.5)</f>
        <v>0</v>
      </c>
      <c r="N7" s="5">
        <v>0</v>
      </c>
      <c r="O7" s="5">
        <f>IF('Small and Medium Institutions'!$F$14&lt;13,0,6.3)</f>
        <v>6.3</v>
      </c>
      <c r="P7" s="5">
        <v>0</v>
      </c>
      <c r="Q7" s="5">
        <f>IF('Small and Medium Institutions'!$F$14&lt;2,0,44)</f>
        <v>44</v>
      </c>
      <c r="R7" s="5">
        <f>IF('Small and Medium Institutions'!$F$14&lt;5,0,22)</f>
        <v>22</v>
      </c>
      <c r="S7" s="5">
        <f>IF('Small and Medium Institutions'!$F$14&lt;20,0,4.9)</f>
        <v>0</v>
      </c>
      <c r="T7" s="5">
        <f>IF('Small and Medium Institutions'!$F$14&lt;13,0,7.5)</f>
        <v>7.5</v>
      </c>
      <c r="U7" s="8">
        <f>IF('Small and Medium Institutions'!$F$14&lt;2,0,50.9)</f>
        <v>50.9</v>
      </c>
    </row>
    <row r="8" spans="1:21" ht="15.75" thickBot="1" x14ac:dyDescent="0.3">
      <c r="A8" s="2" t="s">
        <v>6</v>
      </c>
      <c r="B8" s="5">
        <v>18.5</v>
      </c>
      <c r="C8" s="5">
        <v>0</v>
      </c>
      <c r="D8" s="5">
        <v>0</v>
      </c>
      <c r="E8" s="5">
        <v>41</v>
      </c>
      <c r="F8" s="44">
        <v>2</v>
      </c>
      <c r="G8" s="44">
        <v>0</v>
      </c>
      <c r="H8" s="44">
        <v>0</v>
      </c>
      <c r="I8" s="44">
        <v>4</v>
      </c>
      <c r="J8" s="5">
        <v>20.2</v>
      </c>
      <c r="K8" s="5">
        <f>IF('Small and Medium Institutions'!$F$14&lt;5,0,J8)</f>
        <v>20.2</v>
      </c>
      <c r="L8" s="5">
        <v>0</v>
      </c>
      <c r="M8" s="5">
        <f>IF('Small and Medium Institutions'!$F$14&lt;20,0,3.5)</f>
        <v>0</v>
      </c>
      <c r="N8" s="5">
        <v>0</v>
      </c>
      <c r="O8" s="5">
        <f>IF('Small and Medium Institutions'!$F$14&lt;13,0,6.3)</f>
        <v>6.3</v>
      </c>
      <c r="P8" s="5">
        <v>46</v>
      </c>
      <c r="Q8" s="5">
        <f>IF('Small and Medium Institutions'!$F$14&lt;2,0,'%Targets (Fewer than 40 Chairs)'!P8)</f>
        <v>46</v>
      </c>
      <c r="R8" s="5">
        <f>IF('Small and Medium Institutions'!$F$14&lt;5,0,22)</f>
        <v>22</v>
      </c>
      <c r="S8" s="5">
        <f>IF('Small and Medium Institutions'!$F$14&lt;20,0,4.9)</f>
        <v>0</v>
      </c>
      <c r="T8" s="5">
        <f>IF('Small and Medium Institutions'!$F$14&lt;13,0,7.5)</f>
        <v>7.5</v>
      </c>
      <c r="U8" s="8">
        <f>IF('Small and Medium Institutions'!$F$14&lt;2,0,50.9)</f>
        <v>50.9</v>
      </c>
    </row>
    <row r="9" spans="1:21" ht="39" thickBot="1" x14ac:dyDescent="0.3">
      <c r="A9" s="2" t="s">
        <v>7</v>
      </c>
      <c r="B9" s="5">
        <v>0</v>
      </c>
      <c r="C9" s="5">
        <v>0</v>
      </c>
      <c r="D9" s="5">
        <v>0</v>
      </c>
      <c r="E9" s="5">
        <v>0</v>
      </c>
      <c r="F9" s="44">
        <v>0</v>
      </c>
      <c r="G9" s="44">
        <v>0</v>
      </c>
      <c r="H9" s="44">
        <v>0</v>
      </c>
      <c r="I9" s="44">
        <v>0</v>
      </c>
      <c r="J9" s="5">
        <v>0</v>
      </c>
      <c r="K9" s="5">
        <f>IF('Small and Medium Institutions'!$F$14&lt;5,0,19.9)</f>
        <v>19.899999999999999</v>
      </c>
      <c r="L9" s="5">
        <v>0</v>
      </c>
      <c r="M9" s="5">
        <f>IF('Small and Medium Institutions'!$F$14&lt;20,0,3.5)</f>
        <v>0</v>
      </c>
      <c r="N9" s="5">
        <v>0</v>
      </c>
      <c r="O9" s="5">
        <f>IF('Small and Medium Institutions'!$F$14&lt;13,0,6.3)</f>
        <v>6.3</v>
      </c>
      <c r="P9" s="5">
        <v>0</v>
      </c>
      <c r="Q9" s="5">
        <f>IF('Small and Medium Institutions'!$F$14&lt;2,0,44)</f>
        <v>44</v>
      </c>
      <c r="R9" s="5">
        <f>IF('Small and Medium Institutions'!$F$14&lt;5,0,22)</f>
        <v>22</v>
      </c>
      <c r="S9" s="5">
        <f>IF('Small and Medium Institutions'!$F$14&lt;20,0,4.9)</f>
        <v>0</v>
      </c>
      <c r="T9" s="5">
        <f>IF('Small and Medium Institutions'!$F$14&lt;13,0,7.5)</f>
        <v>7.5</v>
      </c>
      <c r="U9" s="8">
        <f>IF('Small and Medium Institutions'!$F$14&lt;2,0,50.9)</f>
        <v>50.9</v>
      </c>
    </row>
    <row r="10" spans="1:21" ht="26.25" thickBot="1" x14ac:dyDescent="0.3">
      <c r="A10" s="2" t="s">
        <v>8</v>
      </c>
      <c r="B10" s="5">
        <v>17.5</v>
      </c>
      <c r="C10" s="5">
        <v>0</v>
      </c>
      <c r="D10" s="5">
        <v>0</v>
      </c>
      <c r="E10" s="5">
        <v>37</v>
      </c>
      <c r="F10" s="44">
        <v>1</v>
      </c>
      <c r="G10" s="44">
        <v>0</v>
      </c>
      <c r="H10" s="44">
        <v>0</v>
      </c>
      <c r="I10" s="44">
        <v>2</v>
      </c>
      <c r="J10" s="5">
        <v>19.899999999999999</v>
      </c>
      <c r="K10" s="5">
        <f>IF('Small and Medium Institutions'!$F$14&lt;5,0,J10)</f>
        <v>19.899999999999999</v>
      </c>
      <c r="L10" s="5">
        <v>0</v>
      </c>
      <c r="M10" s="5">
        <f>IF('Small and Medium Institutions'!$F$14&lt;20,0,3.5)</f>
        <v>0</v>
      </c>
      <c r="N10" s="5">
        <v>0</v>
      </c>
      <c r="O10" s="5">
        <f>IF('Small and Medium Institutions'!$F$14&lt;13,0,6.3)</f>
        <v>6.3</v>
      </c>
      <c r="P10" s="5">
        <v>48</v>
      </c>
      <c r="Q10" s="5">
        <f>IF('Small and Medium Institutions'!$F$14&lt;2,0,'%Targets (Fewer than 40 Chairs)'!P10)</f>
        <v>48</v>
      </c>
      <c r="R10" s="5">
        <f>IF('Small and Medium Institutions'!$F$14&lt;5,0,22)</f>
        <v>22</v>
      </c>
      <c r="S10" s="5">
        <f>IF('Small and Medium Institutions'!$F$14&lt;20,0,4.9)</f>
        <v>0</v>
      </c>
      <c r="T10" s="5">
        <f>IF('Small and Medium Institutions'!$F$14&lt;13,0,7.5)</f>
        <v>7.5</v>
      </c>
      <c r="U10" s="8">
        <f>IF('Small and Medium Institutions'!$F$14&lt;2,0,50.9)</f>
        <v>50.9</v>
      </c>
    </row>
    <row r="11" spans="1:21" ht="15.75" thickBot="1" x14ac:dyDescent="0.3">
      <c r="A11" s="2" t="s">
        <v>9</v>
      </c>
      <c r="B11" s="5">
        <v>17.5</v>
      </c>
      <c r="C11" s="5">
        <v>2.2999999999999998</v>
      </c>
      <c r="D11" s="5">
        <v>5.3</v>
      </c>
      <c r="E11" s="5">
        <v>37</v>
      </c>
      <c r="F11" s="44">
        <v>4</v>
      </c>
      <c r="G11" s="44">
        <v>1</v>
      </c>
      <c r="H11" s="44">
        <v>1</v>
      </c>
      <c r="I11" s="44">
        <v>8</v>
      </c>
      <c r="J11" s="5">
        <v>19.899999999999999</v>
      </c>
      <c r="K11" s="5">
        <f>IF('Small and Medium Institutions'!$F$14&lt;5,0,J11)</f>
        <v>19.899999999999999</v>
      </c>
      <c r="L11" s="5">
        <v>3.5</v>
      </c>
      <c r="M11" s="5">
        <f>IF('Small and Medium Institutions'!$F$14&lt;20,0,L11)</f>
        <v>0</v>
      </c>
      <c r="N11" s="5">
        <v>6.3</v>
      </c>
      <c r="O11" s="5">
        <f>IF('Small and Medium Institutions'!$F$14&lt;13,0,'%Targets (Fewer than 40 Chairs)'!N11)</f>
        <v>6.3</v>
      </c>
      <c r="P11" s="5">
        <v>44</v>
      </c>
      <c r="Q11" s="5">
        <f>IF('Small and Medium Institutions'!$F$14&lt;2,0,'%Targets (Fewer than 40 Chairs)'!P11)</f>
        <v>44</v>
      </c>
      <c r="R11" s="5">
        <f>IF('Small and Medium Institutions'!$F$14&lt;5,0,22)</f>
        <v>22</v>
      </c>
      <c r="S11" s="5">
        <f>IF('Small and Medium Institutions'!$F$14&lt;20,0,4.9)</f>
        <v>0</v>
      </c>
      <c r="T11" s="5">
        <f>IF('Small and Medium Institutions'!$F$14&lt;13,0,7.5)</f>
        <v>7.5</v>
      </c>
      <c r="U11" s="8">
        <f>IF('Small and Medium Institutions'!$F$14&lt;2,0,50.9)</f>
        <v>50.9</v>
      </c>
    </row>
    <row r="12" spans="1:21" ht="26.25" thickBot="1" x14ac:dyDescent="0.3">
      <c r="A12" s="2" t="s">
        <v>10</v>
      </c>
      <c r="B12" s="5">
        <v>18.5</v>
      </c>
      <c r="C12" s="5">
        <v>3</v>
      </c>
      <c r="D12" s="5">
        <v>5.7</v>
      </c>
      <c r="E12" s="5">
        <v>41</v>
      </c>
      <c r="F12" s="44">
        <v>5</v>
      </c>
      <c r="G12" s="44">
        <v>1</v>
      </c>
      <c r="H12" s="44">
        <v>1</v>
      </c>
      <c r="I12" s="44">
        <v>10</v>
      </c>
      <c r="J12" s="5">
        <v>20.2</v>
      </c>
      <c r="K12" s="5">
        <f>IF('Small and Medium Institutions'!$F$14&lt;5,0,J12)</f>
        <v>20.2</v>
      </c>
      <c r="L12" s="5">
        <v>4</v>
      </c>
      <c r="M12" s="5">
        <f>IF('Small and Medium Institutions'!$F$14&lt;20,0,'%Targets (Fewer than 40 Chairs)'!L12)</f>
        <v>0</v>
      </c>
      <c r="N12" s="5">
        <v>6.6</v>
      </c>
      <c r="O12" s="5">
        <f>IF('Small and Medium Institutions'!$F$14&lt;13,0,'%Targets (Fewer than 40 Chairs)'!N12)</f>
        <v>6.6</v>
      </c>
      <c r="P12" s="5">
        <v>46</v>
      </c>
      <c r="Q12" s="5">
        <f>IF('Small and Medium Institutions'!$F$14&lt;2,0,'%Targets (Fewer than 40 Chairs)'!P12)</f>
        <v>46</v>
      </c>
      <c r="R12" s="5">
        <f>IF('Small and Medium Institutions'!$F$14&lt;5,0,22)</f>
        <v>22</v>
      </c>
      <c r="S12" s="5">
        <f>IF('Small and Medium Institutions'!$F$14&lt;20,0,4.9)</f>
        <v>0</v>
      </c>
      <c r="T12" s="5">
        <f>IF('Small and Medium Institutions'!$F$14&lt;13,0,7.5)</f>
        <v>7.5</v>
      </c>
      <c r="U12" s="8">
        <f>IF('Small and Medium Institutions'!$F$14&lt;2,0,50.9)</f>
        <v>50.9</v>
      </c>
    </row>
    <row r="13" spans="1:21" ht="45.75" thickBot="1" x14ac:dyDescent="0.3">
      <c r="A13" s="50" t="s">
        <v>33</v>
      </c>
      <c r="B13" s="5">
        <v>17.5</v>
      </c>
      <c r="C13" s="5">
        <v>0</v>
      </c>
      <c r="D13" s="5">
        <v>0</v>
      </c>
      <c r="E13" s="5">
        <v>37</v>
      </c>
      <c r="F13" s="44">
        <v>1</v>
      </c>
      <c r="G13" s="44">
        <v>0</v>
      </c>
      <c r="H13" s="44">
        <v>0</v>
      </c>
      <c r="I13" s="44">
        <v>3</v>
      </c>
      <c r="J13" s="5">
        <v>20</v>
      </c>
      <c r="K13" s="5">
        <f>IF('Small and Medium Institutions'!$F$14&lt;5,0,J13)</f>
        <v>20</v>
      </c>
      <c r="L13" s="5">
        <v>0</v>
      </c>
      <c r="M13" s="5">
        <f>IF('Small and Medium Institutions'!$F$14&lt;20,0,3.5)</f>
        <v>0</v>
      </c>
      <c r="N13" s="5">
        <v>0</v>
      </c>
      <c r="O13" s="5">
        <f>IF('Small and Medium Institutions'!$F$14&lt;13,0,6.3)</f>
        <v>6.3</v>
      </c>
      <c r="P13" s="5">
        <v>44</v>
      </c>
      <c r="Q13" s="5">
        <f>IF('Small and Medium Institutions'!$F$14&lt;2,0,'%Targets (Fewer than 40 Chairs)'!P13)</f>
        <v>44</v>
      </c>
      <c r="R13" s="5">
        <f>IF('Small and Medium Institutions'!$F$14&lt;5,0,22)</f>
        <v>22</v>
      </c>
      <c r="S13" s="5">
        <f>IF('Small and Medium Institutions'!$F$14&lt;20,0,4.9)</f>
        <v>0</v>
      </c>
      <c r="T13" s="5">
        <f>IF('Small and Medium Institutions'!$F$14&lt;13,0,7.5)</f>
        <v>7.5</v>
      </c>
      <c r="U13" s="8">
        <f>IF('Small and Medium Institutions'!$F$14&lt;2,0,50.9)</f>
        <v>50.9</v>
      </c>
    </row>
    <row r="14" spans="1:21" ht="45.75" thickBot="1" x14ac:dyDescent="0.3">
      <c r="A14" s="50" t="s">
        <v>34</v>
      </c>
      <c r="B14" s="5">
        <v>0</v>
      </c>
      <c r="C14" s="5">
        <v>0</v>
      </c>
      <c r="D14" s="5">
        <v>0</v>
      </c>
      <c r="E14" s="5">
        <v>37</v>
      </c>
      <c r="F14" s="44">
        <v>0</v>
      </c>
      <c r="G14" s="44">
        <v>0</v>
      </c>
      <c r="H14" s="44">
        <v>0</v>
      </c>
      <c r="I14" s="44">
        <v>1</v>
      </c>
      <c r="J14" s="5">
        <v>0</v>
      </c>
      <c r="K14" s="5">
        <f>IF('Small and Medium Institutions'!$F$14&lt;5,0,19.9)</f>
        <v>19.899999999999999</v>
      </c>
      <c r="L14" s="5">
        <v>0</v>
      </c>
      <c r="M14" s="5">
        <f>IF('Small and Medium Institutions'!$F$14&lt;20,0,3.5)</f>
        <v>0</v>
      </c>
      <c r="N14" s="5">
        <v>0</v>
      </c>
      <c r="O14" s="5">
        <f>IF('Small and Medium Institutions'!$F$14&lt;13,0,6.3)</f>
        <v>6.3</v>
      </c>
      <c r="P14" s="5">
        <v>44</v>
      </c>
      <c r="Q14" s="5">
        <f>IF('Small and Medium Institutions'!$F$14&lt;2,0,'%Targets (Fewer than 40 Chairs)'!P14)</f>
        <v>44</v>
      </c>
      <c r="R14" s="5">
        <f>IF('Small and Medium Institutions'!$F$14&lt;5,0,22)</f>
        <v>22</v>
      </c>
      <c r="S14" s="5">
        <f>IF('Small and Medium Institutions'!$F$14&lt;20,0,4.9)</f>
        <v>0</v>
      </c>
      <c r="T14" s="5">
        <f>IF('Small and Medium Institutions'!$F$14&lt;13,0,7.5)</f>
        <v>7.5</v>
      </c>
      <c r="U14" s="8">
        <f>IF('Small and Medium Institutions'!$F$14&lt;2,0,50.9)</f>
        <v>50.9</v>
      </c>
    </row>
    <row r="15" spans="1:21" ht="39" thickBot="1" x14ac:dyDescent="0.3">
      <c r="A15" s="2" t="s">
        <v>11</v>
      </c>
      <c r="B15" s="5">
        <v>0</v>
      </c>
      <c r="C15" s="5">
        <v>0</v>
      </c>
      <c r="D15" s="5">
        <v>0</v>
      </c>
      <c r="E15" s="5">
        <v>41</v>
      </c>
      <c r="F15" s="44">
        <v>0</v>
      </c>
      <c r="G15" s="44">
        <v>0</v>
      </c>
      <c r="H15" s="44">
        <v>0</v>
      </c>
      <c r="I15" s="44">
        <v>1</v>
      </c>
      <c r="J15" s="5">
        <v>0</v>
      </c>
      <c r="K15" s="5">
        <f>IF('Small and Medium Institutions'!$F$14&lt;5,0,19.9)</f>
        <v>19.899999999999999</v>
      </c>
      <c r="L15" s="5">
        <v>0</v>
      </c>
      <c r="M15" s="5">
        <f>IF('Small and Medium Institutions'!$F$14&lt;20,0,3.5)</f>
        <v>0</v>
      </c>
      <c r="N15" s="5">
        <v>0</v>
      </c>
      <c r="O15" s="5">
        <f>IF('Small and Medium Institutions'!$F$14&lt;13,0,6.3)</f>
        <v>6.3</v>
      </c>
      <c r="P15" s="5">
        <v>46</v>
      </c>
      <c r="Q15" s="5">
        <f>IF('Small and Medium Institutions'!$F$14&lt;2,0,'%Targets (Fewer than 40 Chairs)'!P15)</f>
        <v>46</v>
      </c>
      <c r="R15" s="5">
        <f>IF('Small and Medium Institutions'!$F$14&lt;5,0,22)</f>
        <v>22</v>
      </c>
      <c r="S15" s="5">
        <f>IF('Small and Medium Institutions'!$F$14&lt;20,0,4.9)</f>
        <v>0</v>
      </c>
      <c r="T15" s="5">
        <f>IF('Small and Medium Institutions'!$F$14&lt;13,0,7.5)</f>
        <v>7.5</v>
      </c>
      <c r="U15" s="8">
        <f>IF('Small and Medium Institutions'!$F$14&lt;2,0,50.9)</f>
        <v>50.9</v>
      </c>
    </row>
    <row r="16" spans="1:21" ht="15.75" thickBot="1" x14ac:dyDescent="0.3">
      <c r="A16" s="2" t="s">
        <v>12</v>
      </c>
      <c r="B16" s="5">
        <v>17.5</v>
      </c>
      <c r="C16" s="5">
        <v>0</v>
      </c>
      <c r="D16" s="5">
        <v>0</v>
      </c>
      <c r="E16" s="5">
        <v>37</v>
      </c>
      <c r="F16" s="44">
        <v>1</v>
      </c>
      <c r="G16" s="44">
        <v>0</v>
      </c>
      <c r="H16" s="44">
        <v>0</v>
      </c>
      <c r="I16" s="44">
        <v>3</v>
      </c>
      <c r="J16" s="5">
        <v>20</v>
      </c>
      <c r="K16" s="5">
        <f>IF('Small and Medium Institutions'!$F$14&lt;5,0,J16)</f>
        <v>20</v>
      </c>
      <c r="L16" s="5">
        <v>0</v>
      </c>
      <c r="M16" s="5">
        <f>IF('Small and Medium Institutions'!$F$14&lt;20,0,3.5)</f>
        <v>0</v>
      </c>
      <c r="N16" s="5">
        <v>0</v>
      </c>
      <c r="O16" s="5">
        <f>IF('Small and Medium Institutions'!$F$14&lt;13,0,6.3)</f>
        <v>6.3</v>
      </c>
      <c r="P16" s="5">
        <v>44</v>
      </c>
      <c r="Q16" s="5">
        <f>IF('Small and Medium Institutions'!$F$14&lt;2,0,'%Targets (Fewer than 40 Chairs)'!P16)</f>
        <v>44</v>
      </c>
      <c r="R16" s="5">
        <f>IF('Small and Medium Institutions'!$F$14&lt;5,0,22)</f>
        <v>22</v>
      </c>
      <c r="S16" s="5">
        <f>IF('Small and Medium Institutions'!$F$14&lt;20,0,4.9)</f>
        <v>0</v>
      </c>
      <c r="T16" s="5">
        <f>IF('Small and Medium Institutions'!$F$14&lt;13,0,7.5)</f>
        <v>7.5</v>
      </c>
      <c r="U16" s="8">
        <f>IF('Small and Medium Institutions'!$F$14&lt;2,0,50.9)</f>
        <v>50.9</v>
      </c>
    </row>
    <row r="17" spans="1:21" ht="45.75" thickBot="1" x14ac:dyDescent="0.3">
      <c r="A17" s="50" t="s">
        <v>35</v>
      </c>
      <c r="B17" s="5">
        <v>18.5</v>
      </c>
      <c r="C17" s="5">
        <v>0</v>
      </c>
      <c r="D17" s="5">
        <v>0</v>
      </c>
      <c r="E17" s="5">
        <v>41</v>
      </c>
      <c r="F17" s="44">
        <v>2</v>
      </c>
      <c r="G17" s="44">
        <v>0</v>
      </c>
      <c r="H17" s="44">
        <v>0</v>
      </c>
      <c r="I17" s="44">
        <v>5</v>
      </c>
      <c r="J17" s="5">
        <v>20.2</v>
      </c>
      <c r="K17" s="5">
        <f>IF('Small and Medium Institutions'!$F$14&lt;5,0,J17)</f>
        <v>20.2</v>
      </c>
      <c r="L17" s="5">
        <v>0</v>
      </c>
      <c r="M17" s="5">
        <f>IF('Small and Medium Institutions'!$F$14&lt;20,0,3.5)</f>
        <v>0</v>
      </c>
      <c r="N17" s="5">
        <v>0</v>
      </c>
      <c r="O17" s="5">
        <f>IF('Small and Medium Institutions'!$F$14&lt;13,0,6.3)</f>
        <v>6.3</v>
      </c>
      <c r="P17" s="5">
        <v>46</v>
      </c>
      <c r="Q17" s="5">
        <f>IF('Small and Medium Institutions'!$F$14&lt;2,0,'%Targets (Fewer than 40 Chairs)'!P17)</f>
        <v>46</v>
      </c>
      <c r="R17" s="5">
        <f>IF('Small and Medium Institutions'!$F$14&lt;5,0,22)</f>
        <v>22</v>
      </c>
      <c r="S17" s="5">
        <f>IF('Small and Medium Institutions'!$F$14&lt;20,0,4.9)</f>
        <v>0</v>
      </c>
      <c r="T17" s="5">
        <f>IF('Small and Medium Institutions'!$F$14&lt;13,0,7.5)</f>
        <v>7.5</v>
      </c>
      <c r="U17" s="8">
        <f>IF('Small and Medium Institutions'!$F$14&lt;2,0,50.9)</f>
        <v>50.9</v>
      </c>
    </row>
    <row r="18" spans="1:21" ht="39" thickBot="1" x14ac:dyDescent="0.3">
      <c r="A18" s="51" t="s">
        <v>13</v>
      </c>
      <c r="B18" s="5">
        <v>0</v>
      </c>
      <c r="C18" s="5">
        <v>0</v>
      </c>
      <c r="D18" s="5">
        <v>0</v>
      </c>
      <c r="E18" s="5">
        <v>41</v>
      </c>
      <c r="F18" s="44">
        <v>0</v>
      </c>
      <c r="G18" s="44">
        <v>0</v>
      </c>
      <c r="H18" s="44">
        <v>0</v>
      </c>
      <c r="I18" s="44">
        <v>1</v>
      </c>
      <c r="J18" s="5">
        <v>0</v>
      </c>
      <c r="K18" s="5">
        <f>IF('Small and Medium Institutions'!$F$14&lt;5,0,19.9)</f>
        <v>19.899999999999999</v>
      </c>
      <c r="L18" s="5">
        <v>0</v>
      </c>
      <c r="M18" s="5">
        <f>IF('Small and Medium Institutions'!$F$14&lt;20,0,3.5)</f>
        <v>0</v>
      </c>
      <c r="N18" s="5">
        <v>0</v>
      </c>
      <c r="O18" s="5">
        <f>IF('Small and Medium Institutions'!$F$14&lt;13,0,6.3)</f>
        <v>6.3</v>
      </c>
      <c r="P18" s="5">
        <v>46</v>
      </c>
      <c r="Q18" s="5">
        <f>IF('Small and Medium Institutions'!$F$14&lt;2,0,'%Targets (Fewer than 40 Chairs)'!P18)</f>
        <v>46</v>
      </c>
      <c r="R18" s="5">
        <f>IF('Small and Medium Institutions'!$F$14&lt;5,0,22)</f>
        <v>22</v>
      </c>
      <c r="S18" s="5">
        <f>IF('Small and Medium Institutions'!$F$14&lt;20,0,4.9)</f>
        <v>0</v>
      </c>
      <c r="T18" s="5">
        <f>IF('Small and Medium Institutions'!$F$14&lt;13,0,7.5)</f>
        <v>7.5</v>
      </c>
      <c r="U18" s="8">
        <f>IF('Small and Medium Institutions'!$F$14&lt;2,0,50.9)</f>
        <v>50.9</v>
      </c>
    </row>
    <row r="19" spans="1:21" ht="26.25" thickBot="1" x14ac:dyDescent="0.3">
      <c r="A19" s="2" t="s">
        <v>14</v>
      </c>
      <c r="B19" s="5">
        <v>17.5</v>
      </c>
      <c r="C19" s="5">
        <v>0</v>
      </c>
      <c r="D19" s="5">
        <v>0</v>
      </c>
      <c r="E19" s="5">
        <v>37</v>
      </c>
      <c r="F19" s="44">
        <v>2</v>
      </c>
      <c r="G19" s="44">
        <v>0</v>
      </c>
      <c r="H19" s="44">
        <v>0</v>
      </c>
      <c r="I19" s="44">
        <v>4</v>
      </c>
      <c r="J19" s="5">
        <v>19.899999999999999</v>
      </c>
      <c r="K19" s="5">
        <f>IF('Small and Medium Institutions'!$F$14&lt;5,0,J19)</f>
        <v>19.899999999999999</v>
      </c>
      <c r="L19" s="5">
        <v>0</v>
      </c>
      <c r="M19" s="5">
        <f>IF('Small and Medium Institutions'!$F$14&lt;20,0,3.5)</f>
        <v>0</v>
      </c>
      <c r="N19" s="5">
        <v>0</v>
      </c>
      <c r="O19" s="5">
        <f>IF('Small and Medium Institutions'!$F$14&lt;13,0,6.3)</f>
        <v>6.3</v>
      </c>
      <c r="P19" s="5">
        <v>44</v>
      </c>
      <c r="Q19" s="5">
        <f>IF('Small and Medium Institutions'!$F$14&lt;2,0,'%Targets (Fewer than 40 Chairs)'!P19)</f>
        <v>44</v>
      </c>
      <c r="R19" s="5">
        <f>IF('Small and Medium Institutions'!$F$14&lt;5,0,22)</f>
        <v>22</v>
      </c>
      <c r="S19" s="5">
        <f>IF('Small and Medium Institutions'!$F$14&lt;20,0,4.9)</f>
        <v>0</v>
      </c>
      <c r="T19" s="5">
        <f>IF('Small and Medium Institutions'!$F$14&lt;13,0,7.5)</f>
        <v>7.5</v>
      </c>
      <c r="U19" s="8">
        <f>IF('Small and Medium Institutions'!$F$14&lt;2,0,50.9)</f>
        <v>50.9</v>
      </c>
    </row>
    <row r="20" spans="1:21" ht="26.25" thickBot="1" x14ac:dyDescent="0.3">
      <c r="A20" s="2" t="s">
        <v>15</v>
      </c>
      <c r="B20" s="5">
        <v>0</v>
      </c>
      <c r="C20" s="5">
        <v>0</v>
      </c>
      <c r="D20" s="5">
        <v>0</v>
      </c>
      <c r="E20" s="5">
        <v>41</v>
      </c>
      <c r="F20" s="44">
        <v>0</v>
      </c>
      <c r="G20" s="44">
        <v>0</v>
      </c>
      <c r="H20" s="44">
        <v>0</v>
      </c>
      <c r="I20" s="44">
        <v>1</v>
      </c>
      <c r="J20" s="5">
        <v>0</v>
      </c>
      <c r="K20" s="5">
        <f>IF('Small and Medium Institutions'!$F$14&lt;5,0,19.9)</f>
        <v>19.899999999999999</v>
      </c>
      <c r="L20" s="5">
        <v>0</v>
      </c>
      <c r="M20" s="5">
        <f>IF('Small and Medium Institutions'!$F$14&lt;20,0,3.5)</f>
        <v>0</v>
      </c>
      <c r="N20" s="5">
        <v>0</v>
      </c>
      <c r="O20" s="5">
        <f>IF('Small and Medium Institutions'!$F$14&lt;13,0,6.3)</f>
        <v>6.3</v>
      </c>
      <c r="P20" s="5">
        <v>46</v>
      </c>
      <c r="Q20" s="5">
        <f>IF('Small and Medium Institutions'!$F$14&lt;2,0,'%Targets (Fewer than 40 Chairs)'!P20)</f>
        <v>46</v>
      </c>
      <c r="R20" s="5">
        <f>IF('Small and Medium Institutions'!$F$14&lt;5,0,22)</f>
        <v>22</v>
      </c>
      <c r="S20" s="5">
        <f>IF('Small and Medium Institutions'!$F$14&lt;20,0,4.9)</f>
        <v>0</v>
      </c>
      <c r="T20" s="5">
        <f>IF('Small and Medium Institutions'!$F$14&lt;13,0,7.5)</f>
        <v>7.5</v>
      </c>
      <c r="U20" s="8">
        <f>IF('Small and Medium Institutions'!$F$14&lt;2,0,50.9)</f>
        <v>50.9</v>
      </c>
    </row>
    <row r="21" spans="1:21" ht="15.75" thickBot="1" x14ac:dyDescent="0.3">
      <c r="A21" s="52" t="s">
        <v>103</v>
      </c>
      <c r="B21" s="5">
        <v>0</v>
      </c>
      <c r="C21" s="5">
        <v>0</v>
      </c>
      <c r="D21" s="5">
        <v>0</v>
      </c>
      <c r="E21" s="5">
        <v>0</v>
      </c>
      <c r="F21" s="44">
        <v>0</v>
      </c>
      <c r="G21" s="44">
        <v>0</v>
      </c>
      <c r="H21" s="44">
        <v>0</v>
      </c>
      <c r="I21" s="44">
        <v>0</v>
      </c>
      <c r="J21" s="5">
        <v>0</v>
      </c>
      <c r="K21" s="5">
        <f>IF('Small and Medium Institutions'!$F$14&lt;5,0,19.9)</f>
        <v>19.899999999999999</v>
      </c>
      <c r="L21" s="5">
        <v>0</v>
      </c>
      <c r="M21" s="5">
        <f>IF('Small and Medium Institutions'!$F$14&lt;20,0,3.5)</f>
        <v>0</v>
      </c>
      <c r="N21" s="5">
        <v>0</v>
      </c>
      <c r="O21" s="5">
        <f>IF('Small and Medium Institutions'!$F$14&lt;13,0,6.3)</f>
        <v>6.3</v>
      </c>
      <c r="P21" s="5">
        <v>0</v>
      </c>
      <c r="Q21" s="5">
        <f>IF('Small and Medium Institutions'!$F$14&lt;2,0,44)</f>
        <v>44</v>
      </c>
      <c r="R21" s="5">
        <f>IF('Small and Medium Institutions'!$F$14&lt;5,0,22)</f>
        <v>22</v>
      </c>
      <c r="S21" s="5">
        <f>IF('Small and Medium Institutions'!$F$14&lt;20,0,4.9)</f>
        <v>0</v>
      </c>
      <c r="T21" s="5">
        <f>IF('Small and Medium Institutions'!$F$14&lt;13,0,7.5)</f>
        <v>7.5</v>
      </c>
      <c r="U21" s="8">
        <f>IF('Small and Medium Institutions'!$F$14&lt;2,0,50.9)</f>
        <v>50.9</v>
      </c>
    </row>
    <row r="22" spans="1:21" ht="39" thickBot="1" x14ac:dyDescent="0.3">
      <c r="A22" s="2" t="s">
        <v>16</v>
      </c>
      <c r="B22" s="5">
        <v>18.5</v>
      </c>
      <c r="C22" s="5">
        <v>0</v>
      </c>
      <c r="D22" s="5">
        <v>5.7</v>
      </c>
      <c r="E22" s="5">
        <v>41</v>
      </c>
      <c r="F22" s="44">
        <v>3</v>
      </c>
      <c r="G22" s="44">
        <v>0</v>
      </c>
      <c r="H22" s="44">
        <v>1</v>
      </c>
      <c r="I22" s="44">
        <v>7</v>
      </c>
      <c r="J22" s="5">
        <v>20.2</v>
      </c>
      <c r="K22" s="5">
        <f>IF('Small and Medium Institutions'!$F$14&lt;5,0,J22)</f>
        <v>20.2</v>
      </c>
      <c r="L22" s="5">
        <v>0</v>
      </c>
      <c r="M22" s="5">
        <f>IF('Small and Medium Institutions'!$F$14&lt;20,0,3.5)</f>
        <v>0</v>
      </c>
      <c r="N22" s="5">
        <v>6.6</v>
      </c>
      <c r="O22" s="5">
        <f>IF('Small and Medium Institutions'!$F$14&lt;13,0,'%Targets (Fewer than 40 Chairs)'!N22)</f>
        <v>6.6</v>
      </c>
      <c r="P22" s="5">
        <v>46</v>
      </c>
      <c r="Q22" s="5">
        <f>IF('Small and Medium Institutions'!$F$14&lt;2,0,'%Targets (Fewer than 40 Chairs)'!P22)</f>
        <v>46</v>
      </c>
      <c r="R22" s="5">
        <f>IF('Small and Medium Institutions'!$F$14&lt;5,0,22)</f>
        <v>22</v>
      </c>
      <c r="S22" s="5">
        <f>IF('Small and Medium Institutions'!$F$14&lt;20,0,4.9)</f>
        <v>0</v>
      </c>
      <c r="T22" s="5">
        <f>IF('Small and Medium Institutions'!$F$14&lt;13,0,7.5)</f>
        <v>7.5</v>
      </c>
      <c r="U22" s="8">
        <f>IF('Small and Medium Institutions'!$F$14&lt;2,0,50.9)</f>
        <v>50.9</v>
      </c>
    </row>
    <row r="23" spans="1:21" ht="26.25" thickBot="1" x14ac:dyDescent="0.3">
      <c r="A23" s="2" t="s">
        <v>17</v>
      </c>
      <c r="B23" s="5">
        <v>0</v>
      </c>
      <c r="C23" s="5">
        <v>0</v>
      </c>
      <c r="D23" s="5">
        <v>0</v>
      </c>
      <c r="E23" s="5">
        <v>37</v>
      </c>
      <c r="F23" s="44">
        <v>0</v>
      </c>
      <c r="G23" s="44">
        <v>0</v>
      </c>
      <c r="H23" s="44">
        <v>0</v>
      </c>
      <c r="I23" s="44">
        <v>1</v>
      </c>
      <c r="J23" s="5">
        <v>0</v>
      </c>
      <c r="K23" s="5">
        <f>IF('Small and Medium Institutions'!$F$14&lt;5,0,19.9)</f>
        <v>19.899999999999999</v>
      </c>
      <c r="L23" s="5">
        <v>0</v>
      </c>
      <c r="M23" s="5">
        <f>IF('Small and Medium Institutions'!$F$14&lt;20,0,3.5)</f>
        <v>0</v>
      </c>
      <c r="N23" s="5">
        <v>0</v>
      </c>
      <c r="O23" s="5">
        <f>IF('Small and Medium Institutions'!$F$14&lt;13,0,6.3)</f>
        <v>6.3</v>
      </c>
      <c r="P23" s="5">
        <v>44</v>
      </c>
      <c r="Q23" s="5">
        <f>IF('Small and Medium Institutions'!$F$14&lt;2,0,'%Targets (Fewer than 40 Chairs)'!P23)</f>
        <v>44</v>
      </c>
      <c r="R23" s="5">
        <f>IF('Small and Medium Institutions'!$F$14&lt;5,0,22)</f>
        <v>22</v>
      </c>
      <c r="S23" s="5">
        <f>IF('Small and Medium Institutions'!$F$14&lt;20,0,4.9)</f>
        <v>0</v>
      </c>
      <c r="T23" s="5">
        <f>IF('Small and Medium Institutions'!$F$14&lt;13,0,7.5)</f>
        <v>7.5</v>
      </c>
      <c r="U23" s="8">
        <f>IF('Small and Medium Institutions'!$F$14&lt;2,0,50.9)</f>
        <v>50.9</v>
      </c>
    </row>
    <row r="24" spans="1:21" ht="26.25" thickBot="1" x14ac:dyDescent="0.3">
      <c r="A24" s="51" t="s">
        <v>18</v>
      </c>
      <c r="B24" s="5">
        <v>0</v>
      </c>
      <c r="C24" s="5">
        <v>0</v>
      </c>
      <c r="D24" s="5">
        <v>0</v>
      </c>
      <c r="E24" s="5">
        <v>45</v>
      </c>
      <c r="F24" s="44">
        <v>0</v>
      </c>
      <c r="G24" s="44">
        <v>0</v>
      </c>
      <c r="H24" s="44">
        <v>0</v>
      </c>
      <c r="I24" s="44">
        <v>1</v>
      </c>
      <c r="J24" s="5">
        <v>0</v>
      </c>
      <c r="K24" s="5">
        <f>IF('Small and Medium Institutions'!$F$14&lt;5,0,19.9)</f>
        <v>19.899999999999999</v>
      </c>
      <c r="L24" s="5">
        <v>0</v>
      </c>
      <c r="M24" s="5">
        <f>IF('Small and Medium Institutions'!$F$14&lt;20,0,3.5)</f>
        <v>0</v>
      </c>
      <c r="N24" s="5">
        <v>0</v>
      </c>
      <c r="O24" s="5">
        <f>IF('Small and Medium Institutions'!$F$14&lt;13,0,6.3)</f>
        <v>6.3</v>
      </c>
      <c r="P24" s="5">
        <v>50</v>
      </c>
      <c r="Q24" s="5">
        <f>IF('Small and Medium Institutions'!$F$14&lt;2,0,'%Targets (Fewer than 40 Chairs)'!P24)</f>
        <v>50</v>
      </c>
      <c r="R24" s="5">
        <f>IF('Small and Medium Institutions'!$F$14&lt;5,0,22)</f>
        <v>22</v>
      </c>
      <c r="S24" s="5">
        <f>IF('Small and Medium Institutions'!$F$14&lt;20,0,4.9)</f>
        <v>0</v>
      </c>
      <c r="T24" s="5">
        <f>IF('Small and Medium Institutions'!$F$14&lt;13,0,7.5)</f>
        <v>7.5</v>
      </c>
      <c r="U24" s="8">
        <f>IF('Small and Medium Institutions'!$F$14&lt;2,0,50.9)</f>
        <v>50.9</v>
      </c>
    </row>
    <row r="25" spans="1:21" ht="26.25" thickBot="1" x14ac:dyDescent="0.3">
      <c r="A25" s="51" t="s">
        <v>19</v>
      </c>
      <c r="B25" s="5">
        <v>0</v>
      </c>
      <c r="C25" s="5">
        <v>0</v>
      </c>
      <c r="D25" s="5">
        <v>0</v>
      </c>
      <c r="E25" s="5">
        <v>50</v>
      </c>
      <c r="F25" s="44">
        <v>0</v>
      </c>
      <c r="G25" s="44">
        <v>0</v>
      </c>
      <c r="H25" s="44">
        <v>0</v>
      </c>
      <c r="I25" s="44">
        <v>2</v>
      </c>
      <c r="J25" s="5">
        <v>0</v>
      </c>
      <c r="K25" s="5">
        <f>IF('Small and Medium Institutions'!$F$14&lt;5,0,19.9)</f>
        <v>19.899999999999999</v>
      </c>
      <c r="L25" s="5">
        <v>0</v>
      </c>
      <c r="M25" s="5">
        <f>IF('Small and Medium Institutions'!$F$14&lt;20,0,3.5)</f>
        <v>0</v>
      </c>
      <c r="N25" s="5">
        <v>0</v>
      </c>
      <c r="O25" s="5">
        <f>IF('Small and Medium Institutions'!$F$14&lt;13,0,6.3)</f>
        <v>6.3</v>
      </c>
      <c r="P25" s="5">
        <v>50</v>
      </c>
      <c r="Q25" s="5">
        <f>IF('Small and Medium Institutions'!$F$14&lt;2,0,'%Targets (Fewer than 40 Chairs)'!P25)</f>
        <v>50</v>
      </c>
      <c r="R25" s="5">
        <f>IF('Small and Medium Institutions'!$F$14&lt;5,0,22)</f>
        <v>22</v>
      </c>
      <c r="S25" s="5">
        <f>IF('Small and Medium Institutions'!$F$14&lt;20,0,4.9)</f>
        <v>0</v>
      </c>
      <c r="T25" s="5">
        <f>IF('Small and Medium Institutions'!$F$14&lt;13,0,7.5)</f>
        <v>7.5</v>
      </c>
      <c r="U25" s="8">
        <f>IF('Small and Medium Institutions'!$F$14&lt;2,0,50.9)</f>
        <v>50.9</v>
      </c>
    </row>
    <row r="26" spans="1:21" ht="15.75" thickBot="1" x14ac:dyDescent="0.3">
      <c r="A26" s="51" t="s">
        <v>20</v>
      </c>
      <c r="B26" s="5">
        <v>0</v>
      </c>
      <c r="C26" s="5">
        <v>0</v>
      </c>
      <c r="D26" s="5">
        <v>0</v>
      </c>
      <c r="E26" s="5">
        <v>37</v>
      </c>
      <c r="F26" s="44">
        <v>0</v>
      </c>
      <c r="G26" s="44">
        <v>0</v>
      </c>
      <c r="H26" s="44">
        <v>0</v>
      </c>
      <c r="I26" s="44">
        <v>1</v>
      </c>
      <c r="J26" s="5">
        <v>0</v>
      </c>
      <c r="K26" s="5">
        <f>IF('Small and Medium Institutions'!$F$14&lt;5,0,19.9)</f>
        <v>19.899999999999999</v>
      </c>
      <c r="L26" s="5">
        <v>0</v>
      </c>
      <c r="M26" s="5">
        <f>IF('Small and Medium Institutions'!$F$14&lt;20,0,3.5)</f>
        <v>0</v>
      </c>
      <c r="N26" s="5">
        <v>0</v>
      </c>
      <c r="O26" s="5">
        <f>IF('Small and Medium Institutions'!$F$14&lt;13,0,6.3)</f>
        <v>6.3</v>
      </c>
      <c r="P26" s="5">
        <v>44</v>
      </c>
      <c r="Q26" s="5">
        <f>IF('Small and Medium Institutions'!$F$14&lt;2,0,'%Targets (Fewer than 40 Chairs)'!P26)</f>
        <v>44</v>
      </c>
      <c r="R26" s="5">
        <f>IF('Small and Medium Institutions'!$F$14&lt;5,0,22)</f>
        <v>22</v>
      </c>
      <c r="S26" s="5">
        <f>IF('Small and Medium Institutions'!$F$14&lt;20,0,4.9)</f>
        <v>0</v>
      </c>
      <c r="T26" s="5">
        <f>IF('Small and Medium Institutions'!$F$14&lt;13,0,7.5)</f>
        <v>7.5</v>
      </c>
      <c r="U26" s="8">
        <f>IF('Small and Medium Institutions'!$F$14&lt;2,0,50.9)</f>
        <v>50.9</v>
      </c>
    </row>
    <row r="27" spans="1:21" ht="15.75" thickBot="1" x14ac:dyDescent="0.3">
      <c r="A27" s="3" t="s">
        <v>104</v>
      </c>
      <c r="B27" s="5">
        <v>0</v>
      </c>
      <c r="C27" s="5">
        <v>0</v>
      </c>
      <c r="D27" s="5">
        <v>0</v>
      </c>
      <c r="E27" s="5">
        <v>0</v>
      </c>
      <c r="F27" s="44">
        <v>0</v>
      </c>
      <c r="G27" s="44">
        <v>0</v>
      </c>
      <c r="H27" s="44">
        <v>0</v>
      </c>
      <c r="I27" s="44">
        <v>0</v>
      </c>
      <c r="J27" s="5">
        <v>0</v>
      </c>
      <c r="K27" s="5">
        <f>IF('Small and Medium Institutions'!$F$14&lt;5,0,19.9)</f>
        <v>19.899999999999999</v>
      </c>
      <c r="L27" s="5">
        <v>0</v>
      </c>
      <c r="M27" s="5">
        <f>IF('Small and Medium Institutions'!$F$14&lt;20,0,3.5)</f>
        <v>0</v>
      </c>
      <c r="N27" s="5">
        <v>0</v>
      </c>
      <c r="O27" s="5">
        <f>IF('Small and Medium Institutions'!$F$14&lt;13,0,6.3)</f>
        <v>6.3</v>
      </c>
      <c r="P27" s="5">
        <v>0</v>
      </c>
      <c r="Q27" s="5">
        <f>IF('Small and Medium Institutions'!$F$14&lt;2,0,44)</f>
        <v>44</v>
      </c>
      <c r="R27" s="5">
        <f>IF('Small and Medium Institutions'!$F$14&lt;5,0,22)</f>
        <v>22</v>
      </c>
      <c r="S27" s="5">
        <f>IF('Small and Medium Institutions'!$F$14&lt;20,0,4.9)</f>
        <v>0</v>
      </c>
      <c r="T27" s="5">
        <f>IF('Small and Medium Institutions'!$F$14&lt;13,0,7.5)</f>
        <v>7.5</v>
      </c>
      <c r="U27" s="8">
        <f>IF('Small and Medium Institutions'!$F$14&lt;2,0,50.9)</f>
        <v>50.9</v>
      </c>
    </row>
    <row r="28" spans="1:21" ht="15.75" thickBot="1" x14ac:dyDescent="0.3">
      <c r="A28" s="3" t="s">
        <v>21</v>
      </c>
      <c r="B28" s="5">
        <v>0</v>
      </c>
      <c r="C28" s="5">
        <v>0</v>
      </c>
      <c r="D28" s="5">
        <v>0</v>
      </c>
      <c r="E28" s="5">
        <v>46</v>
      </c>
      <c r="F28" s="44">
        <v>0</v>
      </c>
      <c r="G28" s="44">
        <v>0</v>
      </c>
      <c r="H28" s="44">
        <v>0</v>
      </c>
      <c r="I28" s="44">
        <v>1</v>
      </c>
      <c r="J28" s="5">
        <v>0</v>
      </c>
      <c r="K28" s="5">
        <f>IF('Small and Medium Institutions'!$F$14&lt;5,0,19.9)</f>
        <v>19.899999999999999</v>
      </c>
      <c r="L28" s="5">
        <v>0</v>
      </c>
      <c r="M28" s="5">
        <f>IF('Small and Medium Institutions'!$F$14&lt;20,0,3.5)</f>
        <v>0</v>
      </c>
      <c r="N28" s="5">
        <v>0</v>
      </c>
      <c r="O28" s="5">
        <f>IF('Small and Medium Institutions'!$F$14&lt;13,0,6.3)</f>
        <v>6.3</v>
      </c>
      <c r="P28" s="5">
        <v>48</v>
      </c>
      <c r="Q28" s="5">
        <f>IF('Small and Medium Institutions'!$F$14&lt;2,0,'%Targets (Fewer than 40 Chairs)'!P28)</f>
        <v>48</v>
      </c>
      <c r="R28" s="5">
        <f>IF('Small and Medium Institutions'!$F$14&lt;5,0,22)</f>
        <v>22</v>
      </c>
      <c r="S28" s="5">
        <f>IF('Small and Medium Institutions'!$F$14&lt;20,0,4.9)</f>
        <v>0</v>
      </c>
      <c r="T28" s="5">
        <f>IF('Small and Medium Institutions'!$F$14&lt;13,0,7.5)</f>
        <v>7.5</v>
      </c>
      <c r="U28" s="8">
        <f>IF('Small and Medium Institutions'!$F$14&lt;2,0,50.9)</f>
        <v>50.9</v>
      </c>
    </row>
    <row r="29" spans="1:21" ht="30.75" thickBot="1" x14ac:dyDescent="0.3">
      <c r="A29" s="50" t="s">
        <v>105</v>
      </c>
      <c r="B29" s="5">
        <v>17.5</v>
      </c>
      <c r="C29" s="5">
        <v>0</v>
      </c>
      <c r="D29" s="5">
        <v>0</v>
      </c>
      <c r="E29" s="5">
        <v>37</v>
      </c>
      <c r="F29" s="44">
        <v>2</v>
      </c>
      <c r="G29" s="44">
        <v>0</v>
      </c>
      <c r="H29" s="44">
        <v>0</v>
      </c>
      <c r="I29" s="44">
        <v>3</v>
      </c>
      <c r="J29" s="5">
        <v>19.899999999999999</v>
      </c>
      <c r="K29" s="5">
        <f>IF('Small and Medium Institutions'!$F$14&lt;5,0,J29)</f>
        <v>19.899999999999999</v>
      </c>
      <c r="L29" s="5">
        <v>0</v>
      </c>
      <c r="M29" s="5">
        <f>IF('Small and Medium Institutions'!$F$14&lt;20,0,3.5)</f>
        <v>0</v>
      </c>
      <c r="N29" s="5">
        <v>0</v>
      </c>
      <c r="O29" s="5">
        <f>IF('Small and Medium Institutions'!$F$14&lt;13,0,6.3)</f>
        <v>6.3</v>
      </c>
      <c r="P29" s="5">
        <v>44</v>
      </c>
      <c r="Q29" s="5">
        <f>IF('Small and Medium Institutions'!$F$14&lt;2,0,'%Targets (Fewer than 40 Chairs)'!P29)</f>
        <v>44</v>
      </c>
      <c r="R29" s="5">
        <f>IF('Small and Medium Institutions'!$F$14&lt;5,0,22)</f>
        <v>22</v>
      </c>
      <c r="S29" s="5">
        <f>IF('Small and Medium Institutions'!$F$14&lt;20,0,4.9)</f>
        <v>0</v>
      </c>
      <c r="T29" s="5">
        <f>IF('Small and Medium Institutions'!$F$14&lt;13,0,7.5)</f>
        <v>7.5</v>
      </c>
      <c r="U29" s="8">
        <f>IF('Small and Medium Institutions'!$F$14&lt;2,0,50.9)</f>
        <v>50.9</v>
      </c>
    </row>
    <row r="30" spans="1:21" ht="30.75" thickBot="1" x14ac:dyDescent="0.3">
      <c r="A30" s="50" t="s">
        <v>107</v>
      </c>
      <c r="B30" s="5">
        <v>17.5</v>
      </c>
      <c r="C30" s="5">
        <v>2.2999999999999998</v>
      </c>
      <c r="D30" s="5">
        <v>5.3</v>
      </c>
      <c r="E30" s="5">
        <v>37</v>
      </c>
      <c r="F30" s="44">
        <v>4</v>
      </c>
      <c r="G30" s="44">
        <v>1</v>
      </c>
      <c r="H30" s="44">
        <v>1</v>
      </c>
      <c r="I30" s="44">
        <v>8</v>
      </c>
      <c r="J30" s="5">
        <v>20</v>
      </c>
      <c r="K30" s="5">
        <f>IF('Small and Medium Institutions'!$F$14&lt;5,0,J30)</f>
        <v>20</v>
      </c>
      <c r="L30" s="5">
        <v>3.5</v>
      </c>
      <c r="M30" s="5">
        <f>IF('Small and Medium Institutions'!$F$14&lt;20,0,L30)</f>
        <v>0</v>
      </c>
      <c r="N30" s="5">
        <v>6.3</v>
      </c>
      <c r="O30" s="5">
        <f>IF('Small and Medium Institutions'!$F$14&lt;13,0,'%Targets (Fewer than 40 Chairs)'!N30)</f>
        <v>6.3</v>
      </c>
      <c r="P30" s="5">
        <v>44</v>
      </c>
      <c r="Q30" s="5">
        <f>IF('Small and Medium Institutions'!$F$14&lt;2,0,'%Targets (Fewer than 40 Chairs)'!P30)</f>
        <v>44</v>
      </c>
      <c r="R30" s="5">
        <f>IF('Small and Medium Institutions'!$F$14&lt;5,0,22)</f>
        <v>22</v>
      </c>
      <c r="S30" s="5">
        <f>IF('Small and Medium Institutions'!$F$14&lt;20,0,4.9)</f>
        <v>0</v>
      </c>
      <c r="T30" s="5">
        <f>IF('Small and Medium Institutions'!$F$14&lt;13,0,7.5)</f>
        <v>7.5</v>
      </c>
      <c r="U30" s="8">
        <f>IF('Small and Medium Institutions'!$F$14&lt;2,0,50.9)</f>
        <v>50.9</v>
      </c>
    </row>
    <row r="31" spans="1:21" ht="30.75" thickBot="1" x14ac:dyDescent="0.3">
      <c r="A31" s="3" t="s">
        <v>108</v>
      </c>
      <c r="B31" s="5">
        <v>0</v>
      </c>
      <c r="C31" s="5">
        <v>0</v>
      </c>
      <c r="D31" s="5">
        <v>0</v>
      </c>
      <c r="E31" s="5">
        <v>37</v>
      </c>
      <c r="F31" s="44">
        <v>0</v>
      </c>
      <c r="G31" s="44">
        <v>0</v>
      </c>
      <c r="H31" s="44">
        <v>0</v>
      </c>
      <c r="I31" s="44">
        <v>1</v>
      </c>
      <c r="J31" s="5">
        <v>0</v>
      </c>
      <c r="K31" s="5">
        <f>IF('Small and Medium Institutions'!$F$14&lt;5,0,19.9)</f>
        <v>19.899999999999999</v>
      </c>
      <c r="L31" s="5">
        <v>0</v>
      </c>
      <c r="M31" s="5">
        <f>IF('Small and Medium Institutions'!$F$14&lt;20,0,3.5)</f>
        <v>0</v>
      </c>
      <c r="N31" s="5">
        <v>0</v>
      </c>
      <c r="O31" s="5">
        <f>IF('Small and Medium Institutions'!$F$14&lt;13,0,6.3)</f>
        <v>6.3</v>
      </c>
      <c r="P31" s="5">
        <v>44</v>
      </c>
      <c r="Q31" s="5">
        <f>IF('Small and Medium Institutions'!$F$14&lt;2,0,'%Targets (Fewer than 40 Chairs)'!P31)</f>
        <v>44</v>
      </c>
      <c r="R31" s="5">
        <f>IF('Small and Medium Institutions'!$F$14&lt;5,0,22)</f>
        <v>22</v>
      </c>
      <c r="S31" s="5">
        <f>IF('Small and Medium Institutions'!$F$14&lt;20,0,4.9)</f>
        <v>0</v>
      </c>
      <c r="T31" s="5">
        <f>IF('Small and Medium Institutions'!$F$14&lt;13,0,7.5)</f>
        <v>7.5</v>
      </c>
      <c r="U31" s="8">
        <f>IF('Small and Medium Institutions'!$F$14&lt;2,0,50.9)</f>
        <v>50.9</v>
      </c>
    </row>
    <row r="32" spans="1:21" ht="26.25" thickBot="1" x14ac:dyDescent="0.3">
      <c r="A32" s="2" t="s">
        <v>22</v>
      </c>
      <c r="B32" s="5">
        <v>19</v>
      </c>
      <c r="C32" s="5">
        <v>0</v>
      </c>
      <c r="D32" s="5">
        <v>0</v>
      </c>
      <c r="E32" s="5">
        <v>46</v>
      </c>
      <c r="F32" s="44">
        <v>1</v>
      </c>
      <c r="G32" s="44">
        <v>0</v>
      </c>
      <c r="H32" s="44">
        <v>0</v>
      </c>
      <c r="I32" s="44">
        <v>3</v>
      </c>
      <c r="J32" s="5">
        <v>21</v>
      </c>
      <c r="K32" s="5">
        <f>IF('Small and Medium Institutions'!$F$14&lt;5,0,J32)</f>
        <v>21</v>
      </c>
      <c r="L32" s="5">
        <v>0</v>
      </c>
      <c r="M32" s="5">
        <f>IF('Small and Medium Institutions'!$F$14&lt;20,0,3.5)</f>
        <v>0</v>
      </c>
      <c r="N32" s="5">
        <v>0</v>
      </c>
      <c r="O32" s="5">
        <f>IF('Small and Medium Institutions'!$F$14&lt;13,0,6.3)</f>
        <v>6.3</v>
      </c>
      <c r="P32" s="5">
        <v>48</v>
      </c>
      <c r="Q32" s="5">
        <f>IF('Small and Medium Institutions'!$F$14&lt;2,0,'%Targets (Fewer than 40 Chairs)'!P32)</f>
        <v>48</v>
      </c>
      <c r="R32" s="5">
        <f>IF('Small and Medium Institutions'!$F$14&lt;5,0,22)</f>
        <v>22</v>
      </c>
      <c r="S32" s="5">
        <f>IF('Small and Medium Institutions'!$F$14&lt;20,0,4.9)</f>
        <v>0</v>
      </c>
      <c r="T32" s="5">
        <f>IF('Small and Medium Institutions'!$F$14&lt;13,0,7.5)</f>
        <v>7.5</v>
      </c>
      <c r="U32" s="8">
        <f>IF('Small and Medium Institutions'!$F$14&lt;2,0,50.9)</f>
        <v>50.9</v>
      </c>
    </row>
    <row r="33" spans="1:21" ht="30.75" thickBot="1" x14ac:dyDescent="0.3">
      <c r="A33" s="50" t="s">
        <v>23</v>
      </c>
      <c r="B33" s="5">
        <v>19</v>
      </c>
      <c r="C33" s="5">
        <v>0</v>
      </c>
      <c r="D33" s="5">
        <v>0</v>
      </c>
      <c r="E33" s="5">
        <v>41</v>
      </c>
      <c r="F33" s="44">
        <v>1</v>
      </c>
      <c r="G33" s="44">
        <v>0</v>
      </c>
      <c r="H33" s="44">
        <v>0</v>
      </c>
      <c r="I33" s="44">
        <v>2</v>
      </c>
      <c r="J33" s="5">
        <v>20.2</v>
      </c>
      <c r="K33" s="5">
        <f>IF('Small and Medium Institutions'!$F$14&lt;5,0,J33)</f>
        <v>20.2</v>
      </c>
      <c r="L33" s="5">
        <v>0</v>
      </c>
      <c r="M33" s="5">
        <f>IF('Small and Medium Institutions'!$F$14&lt;20,0,3.5)</f>
        <v>0</v>
      </c>
      <c r="N33" s="5">
        <v>0</v>
      </c>
      <c r="O33" s="5">
        <f>IF('Small and Medium Institutions'!$F$14&lt;13,0,6.3)</f>
        <v>6.3</v>
      </c>
      <c r="P33" s="5">
        <v>46</v>
      </c>
      <c r="Q33" s="5">
        <f>IF('Small and Medium Institutions'!$F$14&lt;2,0,'%Targets (Fewer than 40 Chairs)'!P33)</f>
        <v>46</v>
      </c>
      <c r="R33" s="5">
        <f>IF('Small and Medium Institutions'!$F$14&lt;5,0,22)</f>
        <v>22</v>
      </c>
      <c r="S33" s="5">
        <f>IF('Small and Medium Institutions'!$F$14&lt;20,0,4.9)</f>
        <v>0</v>
      </c>
      <c r="T33" s="5">
        <f>IF('Small and Medium Institutions'!$F$14&lt;13,0,7.5)</f>
        <v>7.5</v>
      </c>
      <c r="U33" s="8">
        <f>IF('Small and Medium Institutions'!$F$14&lt;2,0,50.9)</f>
        <v>50.9</v>
      </c>
    </row>
    <row r="34" spans="1:21" ht="26.25" thickBot="1" x14ac:dyDescent="0.3">
      <c r="A34" s="51" t="s">
        <v>24</v>
      </c>
      <c r="B34" s="5">
        <v>0</v>
      </c>
      <c r="C34" s="5">
        <v>0</v>
      </c>
      <c r="D34" s="5">
        <v>0</v>
      </c>
      <c r="E34" s="5">
        <v>46</v>
      </c>
      <c r="F34" s="44">
        <v>0</v>
      </c>
      <c r="G34" s="44">
        <v>0</v>
      </c>
      <c r="H34" s="44">
        <v>0</v>
      </c>
      <c r="I34" s="44">
        <v>2</v>
      </c>
      <c r="J34" s="5">
        <v>0</v>
      </c>
      <c r="K34" s="5">
        <f>IF('Small and Medium Institutions'!$F$14&lt;5,0,19.9)</f>
        <v>19.899999999999999</v>
      </c>
      <c r="L34" s="5">
        <v>0</v>
      </c>
      <c r="M34" s="5">
        <f>IF('Small and Medium Institutions'!$F$14&lt;20,0,3.5)</f>
        <v>0</v>
      </c>
      <c r="N34" s="5">
        <v>0</v>
      </c>
      <c r="O34" s="5">
        <f>IF('Small and Medium Institutions'!$F$14&lt;13,0,6.3)</f>
        <v>6.3</v>
      </c>
      <c r="P34" s="5">
        <v>48</v>
      </c>
      <c r="Q34" s="5">
        <f>IF('Small and Medium Institutions'!$F$14&lt;2,0,'%Targets (Fewer than 40 Chairs)'!P34)</f>
        <v>48</v>
      </c>
      <c r="R34" s="5">
        <f>IF('Small and Medium Institutions'!$F$14&lt;5,0,22)</f>
        <v>22</v>
      </c>
      <c r="S34" s="5">
        <f>IF('Small and Medium Institutions'!$F$14&lt;20,0,4.9)</f>
        <v>0</v>
      </c>
      <c r="T34" s="5">
        <f>IF('Small and Medium Institutions'!$F$14&lt;13,0,7.5)</f>
        <v>7.5</v>
      </c>
      <c r="U34" s="8">
        <f>IF('Small and Medium Institutions'!$F$14&lt;2,0,50.9)</f>
        <v>50.9</v>
      </c>
    </row>
    <row r="35" spans="1:21" ht="26.25" thickBot="1" x14ac:dyDescent="0.3">
      <c r="A35" s="2" t="s">
        <v>25</v>
      </c>
      <c r="B35" s="5">
        <v>0</v>
      </c>
      <c r="C35" s="5">
        <v>0</v>
      </c>
      <c r="D35" s="5">
        <v>0</v>
      </c>
      <c r="E35" s="5">
        <v>41</v>
      </c>
      <c r="F35" s="44">
        <v>0</v>
      </c>
      <c r="G35" s="44">
        <v>0</v>
      </c>
      <c r="H35" s="44">
        <v>0</v>
      </c>
      <c r="I35" s="44">
        <v>1</v>
      </c>
      <c r="J35" s="5">
        <v>0</v>
      </c>
      <c r="K35" s="5">
        <f>IF('Small and Medium Institutions'!$F$14&lt;5,0,19.9)</f>
        <v>19.899999999999999</v>
      </c>
      <c r="L35" s="5">
        <v>0</v>
      </c>
      <c r="M35" s="5">
        <f>IF('Small and Medium Institutions'!$F$14&lt;20,0,3.5)</f>
        <v>0</v>
      </c>
      <c r="N35" s="5">
        <v>0</v>
      </c>
      <c r="O35" s="5">
        <f>IF('Small and Medium Institutions'!$F$14&lt;13,0,6.3)</f>
        <v>6.3</v>
      </c>
      <c r="P35" s="5">
        <v>46</v>
      </c>
      <c r="Q35" s="5">
        <f>IF('Small and Medium Institutions'!$F$14&lt;2,0,'%Targets (Fewer than 40 Chairs)'!P35)</f>
        <v>46</v>
      </c>
      <c r="R35" s="5">
        <f>IF('Small and Medium Institutions'!$F$14&lt;5,0,22)</f>
        <v>22</v>
      </c>
      <c r="S35" s="5">
        <f>IF('Small and Medium Institutions'!$F$14&lt;20,0,4.9)</f>
        <v>0</v>
      </c>
      <c r="T35" s="5">
        <f>IF('Small and Medium Institutions'!$F$14&lt;13,0,7.5)</f>
        <v>7.5</v>
      </c>
      <c r="U35" s="8">
        <f>IF('Small and Medium Institutions'!$F$14&lt;2,0,50.9)</f>
        <v>50.9</v>
      </c>
    </row>
    <row r="36" spans="1:21" ht="45.75" thickBot="1" x14ac:dyDescent="0.3">
      <c r="A36" s="50" t="s">
        <v>26</v>
      </c>
      <c r="B36" s="5">
        <v>0</v>
      </c>
      <c r="C36" s="5">
        <v>0</v>
      </c>
      <c r="D36" s="5">
        <v>0</v>
      </c>
      <c r="E36" s="5">
        <v>50</v>
      </c>
      <c r="F36" s="44">
        <v>0</v>
      </c>
      <c r="G36" s="44">
        <v>0</v>
      </c>
      <c r="H36" s="44">
        <v>0</v>
      </c>
      <c r="I36" s="44">
        <v>1</v>
      </c>
      <c r="J36" s="5">
        <v>0</v>
      </c>
      <c r="K36" s="5">
        <f>IF('Small and Medium Institutions'!$F$14&lt;5,0,19.9)</f>
        <v>19.899999999999999</v>
      </c>
      <c r="L36" s="5">
        <v>0</v>
      </c>
      <c r="M36" s="5">
        <f>IF('Small and Medium Institutions'!$F$14&lt;20,0,3.5)</f>
        <v>0</v>
      </c>
      <c r="N36" s="5">
        <v>0</v>
      </c>
      <c r="O36" s="5">
        <f>IF('Small and Medium Institutions'!$F$14&lt;13,0,6.3)</f>
        <v>6.3</v>
      </c>
      <c r="P36" s="5">
        <v>50</v>
      </c>
      <c r="Q36" s="5">
        <f>IF('Small and Medium Institutions'!$F$14&lt;2,0,'%Targets (Fewer than 40 Chairs)'!P36)</f>
        <v>50</v>
      </c>
      <c r="R36" s="5">
        <f>IF('Small and Medium Institutions'!$F$14&lt;5,0,22)</f>
        <v>22</v>
      </c>
      <c r="S36" s="5">
        <f>IF('Small and Medium Institutions'!$F$14&lt;20,0,4.9)</f>
        <v>0</v>
      </c>
      <c r="T36" s="5">
        <f>IF('Small and Medium Institutions'!$F$14&lt;13,0,7.5)</f>
        <v>7.5</v>
      </c>
      <c r="U36" s="8">
        <f>IF('Small and Medium Institutions'!$F$14&lt;2,0,50.9)</f>
        <v>50.9</v>
      </c>
    </row>
    <row r="37" spans="1:21" ht="26.25" thickBot="1" x14ac:dyDescent="0.3">
      <c r="A37" s="2" t="s">
        <v>27</v>
      </c>
      <c r="B37" s="5">
        <v>22</v>
      </c>
      <c r="C37" s="5">
        <v>0</v>
      </c>
      <c r="D37" s="5">
        <v>0</v>
      </c>
      <c r="E37" s="5">
        <v>50.9</v>
      </c>
      <c r="F37" s="44">
        <v>2</v>
      </c>
      <c r="G37" s="44">
        <v>0</v>
      </c>
      <c r="H37" s="44">
        <v>0</v>
      </c>
      <c r="I37" s="44">
        <v>4</v>
      </c>
      <c r="J37" s="5">
        <v>22</v>
      </c>
      <c r="K37" s="5">
        <f>IF('Small and Medium Institutions'!$F$14&lt;5,0,J37)</f>
        <v>22</v>
      </c>
      <c r="L37" s="5">
        <v>0</v>
      </c>
      <c r="M37" s="5">
        <f>IF('Small and Medium Institutions'!$F$14&lt;20,0,3.5)</f>
        <v>0</v>
      </c>
      <c r="N37" s="5">
        <v>0</v>
      </c>
      <c r="O37" s="5">
        <f>IF('Small and Medium Institutions'!$F$14&lt;13,0,6.3)</f>
        <v>6.3</v>
      </c>
      <c r="P37" s="5">
        <v>50.9</v>
      </c>
      <c r="Q37" s="5">
        <f>IF('Small and Medium Institutions'!$F$14&lt;2,0,'%Targets (Fewer than 40 Chairs)'!P37)</f>
        <v>50.9</v>
      </c>
      <c r="R37" s="5">
        <f>IF('Small and Medium Institutions'!$F$14&lt;5,0,22)</f>
        <v>22</v>
      </c>
      <c r="S37" s="5">
        <f>IF('Small and Medium Institutions'!$F$14&lt;20,0,4.9)</f>
        <v>0</v>
      </c>
      <c r="T37" s="5">
        <f>IF('Small and Medium Institutions'!$F$14&lt;13,0,7.5)</f>
        <v>7.5</v>
      </c>
      <c r="U37" s="8">
        <f>IF('Small and Medium Institutions'!$F$14&lt;2,0,50.9)</f>
        <v>50.9</v>
      </c>
    </row>
    <row r="38" spans="1:21" ht="26.25" thickBot="1" x14ac:dyDescent="0.3">
      <c r="A38" s="2" t="s">
        <v>28</v>
      </c>
      <c r="B38" s="5">
        <v>19</v>
      </c>
      <c r="C38" s="5">
        <v>0</v>
      </c>
      <c r="D38" s="5">
        <v>0</v>
      </c>
      <c r="E38" s="5">
        <v>46</v>
      </c>
      <c r="F38" s="44">
        <v>1</v>
      </c>
      <c r="G38" s="44">
        <v>0</v>
      </c>
      <c r="H38" s="44">
        <v>0</v>
      </c>
      <c r="I38" s="44">
        <v>3</v>
      </c>
      <c r="J38" s="5">
        <v>22</v>
      </c>
      <c r="K38" s="5">
        <f>IF('Small and Medium Institutions'!$F$14&lt;5,0,J38)</f>
        <v>22</v>
      </c>
      <c r="L38" s="5">
        <v>0</v>
      </c>
      <c r="M38" s="5">
        <f>IF('Small and Medium Institutions'!$F$14&lt;20,0,3.5)</f>
        <v>0</v>
      </c>
      <c r="N38" s="5">
        <v>0</v>
      </c>
      <c r="O38" s="5">
        <f>IF('Small and Medium Institutions'!$F$14&lt;13,0,6.3)</f>
        <v>6.3</v>
      </c>
      <c r="P38" s="5">
        <v>51</v>
      </c>
      <c r="Q38" s="5">
        <f>IF('Small and Medium Institutions'!$F$14&lt;2,0,'%Targets (Fewer than 40 Chairs)'!P38)</f>
        <v>51</v>
      </c>
      <c r="R38" s="5">
        <f>IF('Small and Medium Institutions'!$F$14&lt;5,0,22)</f>
        <v>22</v>
      </c>
      <c r="S38" s="5">
        <f>IF('Small and Medium Institutions'!$F$14&lt;20,0,4.9)</f>
        <v>0</v>
      </c>
      <c r="T38" s="5">
        <f>IF('Small and Medium Institutions'!$F$14&lt;13,0,7.5)</f>
        <v>7.5</v>
      </c>
      <c r="U38" s="8">
        <f>IF('Small and Medium Institutions'!$F$14&lt;2,0,50.9)</f>
        <v>50.9</v>
      </c>
    </row>
    <row r="39" spans="1:21" ht="39" thickBot="1" x14ac:dyDescent="0.3">
      <c r="A39" s="2" t="s">
        <v>102</v>
      </c>
      <c r="B39" s="5">
        <v>17.5</v>
      </c>
      <c r="C39" s="5">
        <v>2.2999999999999998</v>
      </c>
      <c r="D39" s="5">
        <v>5.3</v>
      </c>
      <c r="E39" s="5">
        <v>37</v>
      </c>
      <c r="F39" s="44">
        <v>4</v>
      </c>
      <c r="G39" s="44">
        <v>0</v>
      </c>
      <c r="H39" s="44">
        <v>1</v>
      </c>
      <c r="I39" s="44">
        <v>7</v>
      </c>
      <c r="J39" s="5">
        <v>19.899999999999999</v>
      </c>
      <c r="K39" s="5">
        <f>IF('Small and Medium Institutions'!$F$14&lt;5,0,J39)</f>
        <v>19.899999999999999</v>
      </c>
      <c r="L39" s="5">
        <v>3.5</v>
      </c>
      <c r="M39" s="5">
        <f>IF('Small and Medium Institutions'!$F$14&lt;20,0,L39)</f>
        <v>0</v>
      </c>
      <c r="N39" s="5">
        <v>6.3</v>
      </c>
      <c r="O39" s="5">
        <f>IF('Small and Medium Institutions'!$F$14&lt;13,0,'%Targets (Fewer than 40 Chairs)'!N39)</f>
        <v>6.3</v>
      </c>
      <c r="P39" s="5">
        <v>44</v>
      </c>
      <c r="Q39" s="5">
        <f>IF('Small and Medium Institutions'!$F$14&lt;2,0,'%Targets (Fewer than 40 Chairs)'!P39)</f>
        <v>44</v>
      </c>
      <c r="R39" s="5">
        <f>IF('Small and Medium Institutions'!$F$14&lt;5,0,22)</f>
        <v>22</v>
      </c>
      <c r="S39" s="5">
        <f>IF('Small and Medium Institutions'!$F$14&lt;20,0,4.9)</f>
        <v>0</v>
      </c>
      <c r="T39" s="5">
        <f>IF('Small and Medium Institutions'!$F$14&lt;13,0,7.5)</f>
        <v>7.5</v>
      </c>
      <c r="U39" s="8">
        <f>IF('Small and Medium Institutions'!$F$14&lt;2,0,50.9)</f>
        <v>50.9</v>
      </c>
    </row>
    <row r="40" spans="1:21" ht="15.75" thickBot="1" x14ac:dyDescent="0.3">
      <c r="A40" s="2" t="s">
        <v>29</v>
      </c>
      <c r="B40" s="5">
        <v>18.5</v>
      </c>
      <c r="C40" s="5">
        <v>0</v>
      </c>
      <c r="D40" s="5">
        <v>0</v>
      </c>
      <c r="E40" s="5">
        <v>41</v>
      </c>
      <c r="F40" s="44">
        <v>2</v>
      </c>
      <c r="G40" s="44">
        <v>0</v>
      </c>
      <c r="H40" s="44">
        <v>0</v>
      </c>
      <c r="I40" s="44">
        <v>4</v>
      </c>
      <c r="J40" s="5">
        <v>20.2</v>
      </c>
      <c r="K40" s="5">
        <f>IF('Small and Medium Institutions'!$F$14&lt;5,0,J40)</f>
        <v>20.2</v>
      </c>
      <c r="L40" s="5">
        <v>0</v>
      </c>
      <c r="M40" s="5">
        <f>IF('Small and Medium Institutions'!$F$14&lt;20,0,3.5)</f>
        <v>0</v>
      </c>
      <c r="N40" s="5">
        <v>0</v>
      </c>
      <c r="O40" s="5">
        <f>IF('Small and Medium Institutions'!$F$14&lt;13,0,6.3)</f>
        <v>6.3</v>
      </c>
      <c r="P40" s="5">
        <v>46</v>
      </c>
      <c r="Q40" s="5">
        <f>IF('Small and Medium Institutions'!$F$14&lt;2,0,'%Targets (Fewer than 40 Chairs)'!P40)</f>
        <v>46</v>
      </c>
      <c r="R40" s="5">
        <f>IF('Small and Medium Institutions'!$F$14&lt;5,0,22)</f>
        <v>22</v>
      </c>
      <c r="S40" s="5">
        <f>IF('Small and Medium Institutions'!$F$14&lt;20,0,4.9)</f>
        <v>0</v>
      </c>
      <c r="T40" s="5">
        <f>IF('Small and Medium Institutions'!$F$14&lt;13,0,7.5)</f>
        <v>7.5</v>
      </c>
      <c r="U40" s="8">
        <f>IF('Small and Medium Institutions'!$F$14&lt;2,0,50.9)</f>
        <v>50.9</v>
      </c>
    </row>
    <row r="41" spans="1:21" ht="26.25" thickBot="1" x14ac:dyDescent="0.3">
      <c r="A41" s="51" t="s">
        <v>30</v>
      </c>
      <c r="B41" s="5">
        <v>0</v>
      </c>
      <c r="C41" s="5">
        <v>0</v>
      </c>
      <c r="D41" s="5">
        <v>0</v>
      </c>
      <c r="E41" s="5">
        <v>41</v>
      </c>
      <c r="F41" s="44">
        <v>0</v>
      </c>
      <c r="G41" s="44">
        <v>0</v>
      </c>
      <c r="H41" s="44">
        <v>0</v>
      </c>
      <c r="I41" s="44">
        <v>1</v>
      </c>
      <c r="J41" s="5">
        <v>0</v>
      </c>
      <c r="K41" s="5">
        <f>IF('Small and Medium Institutions'!$F$14&lt;5,0,19.9)</f>
        <v>19.899999999999999</v>
      </c>
      <c r="L41" s="5">
        <v>0</v>
      </c>
      <c r="M41" s="5">
        <f>IF('Small and Medium Institutions'!$F$14&lt;20,0,3.5)</f>
        <v>0</v>
      </c>
      <c r="N41" s="5">
        <v>0</v>
      </c>
      <c r="O41" s="5">
        <f>IF('Small and Medium Institutions'!$F$14&lt;13,0,6.3)</f>
        <v>6.3</v>
      </c>
      <c r="P41" s="5">
        <v>46</v>
      </c>
      <c r="Q41" s="5">
        <f>IF('Small and Medium Institutions'!$F$14&lt;2,0,'%Targets (Fewer than 40 Chairs)'!P41)</f>
        <v>46</v>
      </c>
      <c r="R41" s="5">
        <f>IF('Small and Medium Institutions'!$F$14&lt;5,0,22)</f>
        <v>22</v>
      </c>
      <c r="S41" s="5">
        <f>IF('Small and Medium Institutions'!$F$14&lt;20,0,4.9)</f>
        <v>0</v>
      </c>
      <c r="T41" s="5">
        <f>IF('Small and Medium Institutions'!$F$14&lt;13,0,7.5)</f>
        <v>7.5</v>
      </c>
      <c r="U41" s="8">
        <f>IF('Small and Medium Institutions'!$F$14&lt;2,0,50.9)</f>
        <v>50.9</v>
      </c>
    </row>
    <row r="42" spans="1:21" ht="26.25" thickBot="1" x14ac:dyDescent="0.3">
      <c r="A42" s="51" t="s">
        <v>31</v>
      </c>
      <c r="B42" s="5">
        <v>17.5</v>
      </c>
      <c r="C42" s="5">
        <v>0</v>
      </c>
      <c r="D42" s="5">
        <v>0</v>
      </c>
      <c r="E42" s="5">
        <v>37</v>
      </c>
      <c r="F42" s="44">
        <v>1</v>
      </c>
      <c r="G42" s="44">
        <v>0</v>
      </c>
      <c r="H42" s="44">
        <v>0</v>
      </c>
      <c r="I42" s="44">
        <v>2</v>
      </c>
      <c r="J42" s="5">
        <v>20.2</v>
      </c>
      <c r="K42" s="5">
        <f>IF('Small and Medium Institutions'!$F$14&lt;5,0,J42)</f>
        <v>20.2</v>
      </c>
      <c r="L42" s="5">
        <v>0</v>
      </c>
      <c r="M42" s="5">
        <f>IF('Small and Medium Institutions'!$F$14&lt;20,0,3.5)</f>
        <v>0</v>
      </c>
      <c r="N42" s="5">
        <v>0</v>
      </c>
      <c r="O42" s="5">
        <f>IF('Small and Medium Institutions'!$F$14&lt;13,0,6.3)</f>
        <v>6.3</v>
      </c>
      <c r="P42" s="5">
        <v>44</v>
      </c>
      <c r="Q42" s="5">
        <f>IF('Small and Medium Institutions'!$F$14&lt;2,0,'%Targets (Fewer than 40 Chairs)'!P42)</f>
        <v>44</v>
      </c>
      <c r="R42" s="5">
        <f>IF('Small and Medium Institutions'!$F$14&lt;5,0,22)</f>
        <v>22</v>
      </c>
      <c r="S42" s="5">
        <f>IF('Small and Medium Institutions'!$F$14&lt;20,0,4.9)</f>
        <v>0</v>
      </c>
      <c r="T42" s="5">
        <f>IF('Small and Medium Institutions'!$F$14&lt;13,0,7.5)</f>
        <v>7.5</v>
      </c>
      <c r="U42" s="8">
        <f>IF('Small and Medium Institutions'!$F$14&lt;2,0,50.9)</f>
        <v>50.9</v>
      </c>
    </row>
    <row r="43" spans="1:21" ht="26.25" thickBot="1" x14ac:dyDescent="0.3">
      <c r="A43" s="51" t="s">
        <v>32</v>
      </c>
      <c r="B43" s="5">
        <v>0</v>
      </c>
      <c r="C43" s="5">
        <v>0</v>
      </c>
      <c r="D43" s="5">
        <v>0</v>
      </c>
      <c r="E43" s="5">
        <v>0</v>
      </c>
      <c r="F43" s="44">
        <v>0</v>
      </c>
      <c r="G43" s="44">
        <v>0</v>
      </c>
      <c r="H43" s="44">
        <v>0</v>
      </c>
      <c r="I43" s="44">
        <v>0</v>
      </c>
      <c r="J43" s="5">
        <v>0</v>
      </c>
      <c r="K43" s="5">
        <f>IF('Small and Medium Institutions'!$F$14&lt;5,0,19.9)</f>
        <v>19.899999999999999</v>
      </c>
      <c r="L43" s="5">
        <v>0</v>
      </c>
      <c r="M43" s="5">
        <f>IF('Small and Medium Institutions'!$F$14&lt;20,0,3.5)</f>
        <v>0</v>
      </c>
      <c r="N43" s="5">
        <v>0</v>
      </c>
      <c r="O43" s="5">
        <f>IF('Small and Medium Institutions'!$F$14&lt;13,0,6.3)</f>
        <v>6.3</v>
      </c>
      <c r="P43" s="5">
        <v>0</v>
      </c>
      <c r="Q43" s="5">
        <f>IF('Small and Medium Institutions'!$F$14&lt;2,0,44)</f>
        <v>44</v>
      </c>
      <c r="R43" s="5">
        <f>IF('Small and Medium Institutions'!$F$14&lt;5,0,22)</f>
        <v>22</v>
      </c>
      <c r="S43" s="5">
        <f>IF('Small and Medium Institutions'!$F$14&lt;20,0,4.9)</f>
        <v>0</v>
      </c>
      <c r="T43" s="5">
        <f>IF('Small and Medium Institutions'!$F$14&lt;13,0,7.5)</f>
        <v>7.5</v>
      </c>
      <c r="U43" s="8">
        <f>IF('Small and Medium Institutions'!$F$14&lt;2,0,50.9)</f>
        <v>50.9</v>
      </c>
    </row>
    <row r="44" spans="1:21" ht="39" thickBot="1" x14ac:dyDescent="0.3">
      <c r="A44" s="51" t="s">
        <v>36</v>
      </c>
      <c r="B44" s="5">
        <v>17.5</v>
      </c>
      <c r="C44" s="5">
        <v>0</v>
      </c>
      <c r="D44" s="5">
        <v>0</v>
      </c>
      <c r="E44" s="5">
        <v>37</v>
      </c>
      <c r="F44" s="44">
        <v>2</v>
      </c>
      <c r="G44" s="44">
        <v>0</v>
      </c>
      <c r="H44" s="44">
        <v>0</v>
      </c>
      <c r="I44" s="44">
        <v>4</v>
      </c>
      <c r="J44" s="5">
        <v>19</v>
      </c>
      <c r="K44" s="5">
        <f>IF('Small and Medium Institutions'!$F$14&lt;5,0,J44)</f>
        <v>19</v>
      </c>
      <c r="L44" s="5">
        <v>0</v>
      </c>
      <c r="M44" s="5">
        <f>IF('Small and Medium Institutions'!$F$14&lt;20,0,3.5)</f>
        <v>0</v>
      </c>
      <c r="N44" s="5">
        <v>0</v>
      </c>
      <c r="O44" s="5">
        <f>IF('Small and Medium Institutions'!$F$14&lt;13,0,6.3)</f>
        <v>6.3</v>
      </c>
      <c r="P44" s="5">
        <v>44</v>
      </c>
      <c r="Q44" s="5">
        <f>IF('Small and Medium Institutions'!$F$14&lt;2,0,'%Targets (Fewer than 40 Chairs)'!P44)</f>
        <v>44</v>
      </c>
      <c r="R44" s="5">
        <f>IF('Small and Medium Institutions'!$F$14&lt;5,0,22)</f>
        <v>22</v>
      </c>
      <c r="S44" s="5">
        <f>IF('Small and Medium Institutions'!$F$14&lt;20,0,4.9)</f>
        <v>0</v>
      </c>
      <c r="T44" s="5">
        <f>IF('Small and Medium Institutions'!$F$14&lt;13,0,7.5)</f>
        <v>7.5</v>
      </c>
      <c r="U44" s="8">
        <f>IF('Small and Medium Institutions'!$F$14&lt;2,0,50.9)</f>
        <v>50.9</v>
      </c>
    </row>
    <row r="45" spans="1:21" ht="26.25" thickBot="1" x14ac:dyDescent="0.3">
      <c r="A45" s="2" t="s">
        <v>37</v>
      </c>
      <c r="B45" s="5">
        <v>19</v>
      </c>
      <c r="C45" s="5">
        <v>3</v>
      </c>
      <c r="D45" s="5">
        <v>6</v>
      </c>
      <c r="E45" s="5">
        <v>41</v>
      </c>
      <c r="F45" s="44">
        <v>6</v>
      </c>
      <c r="G45" s="44">
        <v>1</v>
      </c>
      <c r="H45" s="44">
        <v>2</v>
      </c>
      <c r="I45" s="44">
        <v>13</v>
      </c>
      <c r="J45" s="5">
        <v>21</v>
      </c>
      <c r="K45" s="5">
        <f>IF('Small and Medium Institutions'!$F$14&lt;5,0,J45)</f>
        <v>21</v>
      </c>
      <c r="L45" s="5">
        <v>4</v>
      </c>
      <c r="M45" s="5">
        <f>IF('Small and Medium Institutions'!$F$14&lt;20,0,'%Targets (Fewer than 40 Chairs)'!L45)</f>
        <v>0</v>
      </c>
      <c r="N45" s="5">
        <v>7</v>
      </c>
      <c r="O45" s="5">
        <f>IF('Small and Medium Institutions'!$F$14&lt;13,0,'%Targets (Fewer than 40 Chairs)'!N45)</f>
        <v>7</v>
      </c>
      <c r="P45" s="5">
        <v>46</v>
      </c>
      <c r="Q45" s="5">
        <f>IF('Small and Medium Institutions'!$F$14&lt;2,0,'%Targets (Fewer than 40 Chairs)'!P45)</f>
        <v>46</v>
      </c>
      <c r="R45" s="5">
        <f>IF('Small and Medium Institutions'!$F$14&lt;5,0,22)</f>
        <v>22</v>
      </c>
      <c r="S45" s="5">
        <f>IF('Small and Medium Institutions'!$F$14&lt;20,0,4.9)</f>
        <v>0</v>
      </c>
      <c r="T45" s="5">
        <f>IF('Small and Medium Institutions'!$F$14&lt;13,0,7.5)</f>
        <v>7.5</v>
      </c>
      <c r="U45" s="8">
        <f>IF('Small and Medium Institutions'!$F$14&lt;2,0,50.9)</f>
        <v>50.9</v>
      </c>
    </row>
    <row r="46" spans="1:21" ht="26.25" thickBot="1" x14ac:dyDescent="0.3">
      <c r="A46" s="2" t="s">
        <v>38</v>
      </c>
      <c r="B46" s="5">
        <v>17.5</v>
      </c>
      <c r="C46" s="5">
        <v>0</v>
      </c>
      <c r="D46" s="5">
        <v>0</v>
      </c>
      <c r="E46" s="5">
        <v>37</v>
      </c>
      <c r="F46" s="44">
        <v>1</v>
      </c>
      <c r="G46" s="44">
        <v>0</v>
      </c>
      <c r="H46" s="44">
        <v>0</v>
      </c>
      <c r="I46" s="44">
        <v>2</v>
      </c>
      <c r="J46" s="5">
        <v>20</v>
      </c>
      <c r="K46" s="5">
        <f>IF('Small and Medium Institutions'!$F$14&lt;5,0,J46)</f>
        <v>20</v>
      </c>
      <c r="L46" s="5">
        <v>0</v>
      </c>
      <c r="M46" s="5">
        <f>IF('Small and Medium Institutions'!$F$14&lt;20,0,3.5)</f>
        <v>0</v>
      </c>
      <c r="N46" s="5">
        <v>0</v>
      </c>
      <c r="O46" s="5">
        <f>IF('Small and Medium Institutions'!$F$14&lt;13,0,6.3)</f>
        <v>6.3</v>
      </c>
      <c r="P46" s="5">
        <v>44</v>
      </c>
      <c r="Q46" s="5">
        <f>IF('Small and Medium Institutions'!$F$14&lt;2,0,'%Targets (Fewer than 40 Chairs)'!P46)</f>
        <v>44</v>
      </c>
      <c r="R46" s="5">
        <f>IF('Small and Medium Institutions'!$F$14&lt;5,0,22)</f>
        <v>22</v>
      </c>
      <c r="S46" s="5">
        <f>IF('Small and Medium Institutions'!$F$14&lt;20,0,4.9)</f>
        <v>0</v>
      </c>
      <c r="T46" s="5">
        <f>IF('Small and Medium Institutions'!$F$14&lt;13,0,7.5)</f>
        <v>7.5</v>
      </c>
      <c r="U46" s="8">
        <f>IF('Small and Medium Institutions'!$F$14&lt;2,0,50.9)</f>
        <v>50.9</v>
      </c>
    </row>
    <row r="47" spans="1:21" ht="39" thickBot="1" x14ac:dyDescent="0.3">
      <c r="A47" s="2" t="s">
        <v>39</v>
      </c>
      <c r="B47" s="5">
        <v>17.5</v>
      </c>
      <c r="C47" s="5">
        <v>0</v>
      </c>
      <c r="D47" s="5">
        <v>0</v>
      </c>
      <c r="E47" s="5">
        <v>37</v>
      </c>
      <c r="F47" s="44">
        <v>2</v>
      </c>
      <c r="G47" s="44">
        <v>0</v>
      </c>
      <c r="H47" s="44">
        <v>0</v>
      </c>
      <c r="I47" s="44">
        <v>4</v>
      </c>
      <c r="J47" s="5">
        <v>20.2</v>
      </c>
      <c r="K47" s="5">
        <f>IF('Small and Medium Institutions'!$F$14&lt;5,0,J47)</f>
        <v>20.2</v>
      </c>
      <c r="L47" s="5">
        <v>0</v>
      </c>
      <c r="M47" s="5">
        <f>IF('Small and Medium Institutions'!$F$14&lt;20,0,3.5)</f>
        <v>0</v>
      </c>
      <c r="N47" s="5">
        <v>0</v>
      </c>
      <c r="O47" s="5">
        <f>IF('Small and Medium Institutions'!$F$14&lt;13,0,6.3)</f>
        <v>6.3</v>
      </c>
      <c r="P47" s="5">
        <v>44</v>
      </c>
      <c r="Q47" s="5">
        <f>IF('Small and Medium Institutions'!$F$14&lt;2,0,'%Targets (Fewer than 40 Chairs)'!P47)</f>
        <v>44</v>
      </c>
      <c r="R47" s="5">
        <f>IF('Small and Medium Institutions'!$F$14&lt;5,0,22)</f>
        <v>22</v>
      </c>
      <c r="S47" s="5">
        <f>IF('Small and Medium Institutions'!$F$14&lt;20,0,4.9)</f>
        <v>0</v>
      </c>
      <c r="T47" s="5">
        <f>IF('Small and Medium Institutions'!$F$14&lt;13,0,7.5)</f>
        <v>7.5</v>
      </c>
      <c r="U47" s="8">
        <f>IF('Small and Medium Institutions'!$F$14&lt;2,0,50.9)</f>
        <v>50.9</v>
      </c>
    </row>
    <row r="48" spans="1:21" ht="39" thickBot="1" x14ac:dyDescent="0.3">
      <c r="A48" s="2" t="s">
        <v>40</v>
      </c>
      <c r="B48" s="5">
        <v>19</v>
      </c>
      <c r="C48" s="5">
        <v>0</v>
      </c>
      <c r="D48" s="5">
        <v>0</v>
      </c>
      <c r="E48" s="5">
        <v>46</v>
      </c>
      <c r="F48" s="44">
        <v>1</v>
      </c>
      <c r="G48" s="44">
        <v>0</v>
      </c>
      <c r="H48" s="44">
        <v>0</v>
      </c>
      <c r="I48" s="44">
        <v>3</v>
      </c>
      <c r="J48" s="5">
        <v>21</v>
      </c>
      <c r="K48" s="5">
        <f>IF('Small and Medium Institutions'!$F$14&lt;5,0,J48)</f>
        <v>21</v>
      </c>
      <c r="L48" s="5">
        <v>0</v>
      </c>
      <c r="M48" s="5">
        <f>IF('Small and Medium Institutions'!$F$14&lt;20,0,3.5)</f>
        <v>0</v>
      </c>
      <c r="N48" s="5">
        <v>0</v>
      </c>
      <c r="O48" s="5">
        <f>IF('Small and Medium Institutions'!$F$14&lt;13,0,6.3)</f>
        <v>6.3</v>
      </c>
      <c r="P48" s="5">
        <v>48</v>
      </c>
      <c r="Q48" s="5">
        <f>IF('Small and Medium Institutions'!$F$14&lt;2,0,'%Targets (Fewer than 40 Chairs)'!P48)</f>
        <v>48</v>
      </c>
      <c r="R48" s="5">
        <f>IF('Small and Medium Institutions'!$F$14&lt;5,0,22)</f>
        <v>22</v>
      </c>
      <c r="S48" s="5">
        <f>IF('Small and Medium Institutions'!$F$14&lt;20,0,4.9)</f>
        <v>0</v>
      </c>
      <c r="T48" s="5">
        <f>IF('Small and Medium Institutions'!$F$14&lt;13,0,7.5)</f>
        <v>7.5</v>
      </c>
      <c r="U48" s="8">
        <f>IF('Small and Medium Institutions'!$F$14&lt;2,0,50.9)</f>
        <v>50.9</v>
      </c>
    </row>
    <row r="49" spans="1:21" ht="39" thickBot="1" x14ac:dyDescent="0.3">
      <c r="A49" s="2" t="s">
        <v>41</v>
      </c>
      <c r="B49" s="5">
        <v>17.5</v>
      </c>
      <c r="C49" s="5">
        <v>0</v>
      </c>
      <c r="D49" s="5">
        <v>0</v>
      </c>
      <c r="E49" s="5">
        <v>37</v>
      </c>
      <c r="F49" s="44">
        <v>1</v>
      </c>
      <c r="G49" s="44">
        <v>0</v>
      </c>
      <c r="H49" s="44">
        <v>0</v>
      </c>
      <c r="I49" s="44">
        <v>2</v>
      </c>
      <c r="J49" s="5">
        <v>19.899999999999999</v>
      </c>
      <c r="K49" s="5">
        <f>IF('Small and Medium Institutions'!$F$14&lt;5,0,J49)</f>
        <v>19.899999999999999</v>
      </c>
      <c r="L49" s="5">
        <v>0</v>
      </c>
      <c r="M49" s="5">
        <f>IF('Small and Medium Institutions'!$F$14&lt;20,0,3.5)</f>
        <v>0</v>
      </c>
      <c r="N49" s="5">
        <v>0</v>
      </c>
      <c r="O49" s="5">
        <f>IF('Small and Medium Institutions'!$F$14&lt;13,0,6.3)</f>
        <v>6.3</v>
      </c>
      <c r="P49" s="5">
        <v>44</v>
      </c>
      <c r="Q49" s="5">
        <f>IF('Small and Medium Institutions'!$F$14&lt;2,0,'%Targets (Fewer than 40 Chairs)'!P49)</f>
        <v>44</v>
      </c>
      <c r="R49" s="5">
        <f>IF('Small and Medium Institutions'!$F$14&lt;5,0,22)</f>
        <v>22</v>
      </c>
      <c r="S49" s="5">
        <f>IF('Small and Medium Institutions'!$F$14&lt;20,0,4.9)</f>
        <v>0</v>
      </c>
      <c r="T49" s="5">
        <f>IF('Small and Medium Institutions'!$F$14&lt;13,0,7.5)</f>
        <v>7.5</v>
      </c>
      <c r="U49" s="8">
        <f>IF('Small and Medium Institutions'!$F$14&lt;2,0,50.9)</f>
        <v>50.9</v>
      </c>
    </row>
    <row r="50" spans="1:21" ht="15.75" thickBot="1" x14ac:dyDescent="0.3">
      <c r="A50" s="50" t="s">
        <v>109</v>
      </c>
      <c r="B50" s="5">
        <v>0</v>
      </c>
      <c r="C50" s="5">
        <v>0</v>
      </c>
      <c r="D50" s="5">
        <v>0</v>
      </c>
      <c r="E50" s="5">
        <v>41</v>
      </c>
      <c r="F50" s="44">
        <v>0</v>
      </c>
      <c r="G50" s="44">
        <v>0</v>
      </c>
      <c r="H50" s="44">
        <v>0</v>
      </c>
      <c r="I50" s="44">
        <v>1</v>
      </c>
      <c r="J50" s="5">
        <v>0</v>
      </c>
      <c r="K50" s="5">
        <f>IF('Small and Medium Institutions'!$F$14&lt;5,0,19.9)</f>
        <v>19.899999999999999</v>
      </c>
      <c r="L50" s="5">
        <v>0</v>
      </c>
      <c r="M50" s="5">
        <f>IF('Small and Medium Institutions'!$F$14&lt;20,0,3.5)</f>
        <v>0</v>
      </c>
      <c r="N50" s="5">
        <v>0</v>
      </c>
      <c r="O50" s="5">
        <f>IF('Small and Medium Institutions'!$F$14&lt;13,0,6.3)</f>
        <v>6.3</v>
      </c>
      <c r="P50" s="5">
        <v>46</v>
      </c>
      <c r="Q50" s="5">
        <f>IF('Small and Medium Institutions'!$F$14&lt;2,0,'%Targets (Fewer than 40 Chairs)'!P50)</f>
        <v>46</v>
      </c>
      <c r="R50" s="5">
        <f>IF('Small and Medium Institutions'!$F$14&lt;5,0,22)</f>
        <v>22</v>
      </c>
      <c r="S50" s="5">
        <f>IF('Small and Medium Institutions'!$F$14&lt;20,0,4.9)</f>
        <v>0</v>
      </c>
      <c r="T50" s="5">
        <f>IF('Small and Medium Institutions'!$F$14&lt;13,0,7.5)</f>
        <v>7.5</v>
      </c>
      <c r="U50" s="8">
        <f>IF('Small and Medium Institutions'!$F$14&lt;2,0,50.9)</f>
        <v>50.9</v>
      </c>
    </row>
    <row r="51" spans="1:21" ht="26.25" thickBot="1" x14ac:dyDescent="0.3">
      <c r="A51" s="2" t="s">
        <v>42</v>
      </c>
      <c r="B51" s="5">
        <v>22</v>
      </c>
      <c r="C51" s="5">
        <v>5</v>
      </c>
      <c r="D51" s="5">
        <v>7.5</v>
      </c>
      <c r="E51" s="5">
        <v>50.9</v>
      </c>
      <c r="F51" s="44">
        <v>5</v>
      </c>
      <c r="G51" s="44">
        <v>1</v>
      </c>
      <c r="H51" s="44">
        <v>2</v>
      </c>
      <c r="I51" s="44">
        <v>12</v>
      </c>
      <c r="J51" s="5">
        <v>22</v>
      </c>
      <c r="K51" s="5">
        <f>IF('Small and Medium Institutions'!$F$14&lt;5,0,J51)</f>
        <v>22</v>
      </c>
      <c r="L51" s="5">
        <v>5</v>
      </c>
      <c r="M51" s="5">
        <f>IF('Small and Medium Institutions'!$F$14&lt;20,0,'%Targets (Fewer than 40 Chairs)'!L51)</f>
        <v>0</v>
      </c>
      <c r="N51" s="5">
        <v>7.5</v>
      </c>
      <c r="O51" s="5">
        <f>IF('Small and Medium Institutions'!$F$14&lt;13,0,'%Targets (Fewer than 40 Chairs)'!N51)</f>
        <v>7.5</v>
      </c>
      <c r="P51" s="5">
        <v>50.9</v>
      </c>
      <c r="Q51" s="5">
        <f>IF('Small and Medium Institutions'!$F$14&lt;2,0,'%Targets (Fewer than 40 Chairs)'!P51)</f>
        <v>50.9</v>
      </c>
      <c r="R51" s="5">
        <f>IF('Small and Medium Institutions'!$F$14&lt;5,0,22)</f>
        <v>22</v>
      </c>
      <c r="S51" s="5">
        <f>IF('Small and Medium Institutions'!$F$14&lt;20,0,4.9)</f>
        <v>0</v>
      </c>
      <c r="T51" s="5">
        <f>IF('Small and Medium Institutions'!$F$14&lt;13,0,7.5)</f>
        <v>7.5</v>
      </c>
      <c r="U51" s="8">
        <f>IF('Small and Medium Institutions'!$F$14&lt;2,0,50.9)</f>
        <v>50.9</v>
      </c>
    </row>
    <row r="52" spans="1:21" ht="26.25" thickBot="1" x14ac:dyDescent="0.3">
      <c r="A52" s="2" t="s">
        <v>43</v>
      </c>
      <c r="B52" s="5">
        <v>17.5</v>
      </c>
      <c r="C52" s="5">
        <v>0</v>
      </c>
      <c r="D52" s="5">
        <v>5.3</v>
      </c>
      <c r="E52" s="5">
        <v>37</v>
      </c>
      <c r="F52" s="44">
        <v>2</v>
      </c>
      <c r="G52" s="44">
        <v>0</v>
      </c>
      <c r="H52" s="44">
        <v>1</v>
      </c>
      <c r="I52" s="44">
        <v>5</v>
      </c>
      <c r="J52" s="5">
        <v>19.899999999999999</v>
      </c>
      <c r="K52" s="5">
        <f>IF('Small and Medium Institutions'!$F$14&lt;5,0,J52)</f>
        <v>19.899999999999999</v>
      </c>
      <c r="L52" s="5">
        <v>0</v>
      </c>
      <c r="M52" s="5">
        <f>IF('Small and Medium Institutions'!$F$14&lt;20,0,3.5)</f>
        <v>0</v>
      </c>
      <c r="N52" s="5">
        <v>6.3</v>
      </c>
      <c r="O52" s="5">
        <f>IF('Small and Medium Institutions'!$F$14&lt;13,0,N52)</f>
        <v>6.3</v>
      </c>
      <c r="P52" s="5">
        <v>44</v>
      </c>
      <c r="Q52" s="5">
        <f>IF('Small and Medium Institutions'!$F$14&lt;2,0,'%Targets (Fewer than 40 Chairs)'!P52)</f>
        <v>44</v>
      </c>
      <c r="R52" s="5">
        <f>IF('Small and Medium Institutions'!$F$14&lt;5,0,22)</f>
        <v>22</v>
      </c>
      <c r="S52" s="5">
        <f>IF('Small and Medium Institutions'!$F$14&lt;20,0,4.9)</f>
        <v>0</v>
      </c>
      <c r="T52" s="5">
        <f>IF('Small and Medium Institutions'!$F$14&lt;13,0,7.5)</f>
        <v>7.5</v>
      </c>
      <c r="U52" s="8">
        <f>IF('Small and Medium Institutions'!$F$14&lt;2,0,50.9)</f>
        <v>50.9</v>
      </c>
    </row>
    <row r="53" spans="1:21" ht="26.25" thickBot="1" x14ac:dyDescent="0.3">
      <c r="A53" s="2" t="s">
        <v>44</v>
      </c>
      <c r="B53" s="5">
        <v>17.5</v>
      </c>
      <c r="C53" s="5">
        <v>0</v>
      </c>
      <c r="D53" s="5">
        <v>0</v>
      </c>
      <c r="E53" s="5">
        <v>37</v>
      </c>
      <c r="F53" s="44">
        <v>2</v>
      </c>
      <c r="G53" s="44">
        <v>0</v>
      </c>
      <c r="H53" s="44">
        <v>0</v>
      </c>
      <c r="I53" s="44">
        <v>4</v>
      </c>
      <c r="J53" s="5">
        <v>19.899999999999999</v>
      </c>
      <c r="K53" s="5">
        <f>IF('Small and Medium Institutions'!$F$14&lt;5,0,J53)</f>
        <v>19.899999999999999</v>
      </c>
      <c r="L53" s="5">
        <v>0</v>
      </c>
      <c r="M53" s="5">
        <f>IF('Small and Medium Institutions'!$F$14&lt;20,0,3.5)</f>
        <v>0</v>
      </c>
      <c r="N53" s="5">
        <v>0</v>
      </c>
      <c r="O53" s="5">
        <f>IF('Small and Medium Institutions'!$F$14&lt;13,0,6.3)</f>
        <v>6.3</v>
      </c>
      <c r="P53" s="5">
        <v>44</v>
      </c>
      <c r="Q53" s="5">
        <f>IF('Small and Medium Institutions'!$F$14&lt;2,0,'%Targets (Fewer than 40 Chairs)'!P53)</f>
        <v>44</v>
      </c>
      <c r="R53" s="5">
        <f>IF('Small and Medium Institutions'!$F$14&lt;5,0,22)</f>
        <v>22</v>
      </c>
      <c r="S53" s="5">
        <f>IF('Small and Medium Institutions'!$F$14&lt;20,0,4.9)</f>
        <v>0</v>
      </c>
      <c r="T53" s="5">
        <f>IF('Small and Medium Institutions'!$F$14&lt;13,0,7.5)</f>
        <v>7.5</v>
      </c>
      <c r="U53" s="8">
        <f>IF('Small and Medium Institutions'!$F$14&lt;2,0,50.9)</f>
        <v>50.9</v>
      </c>
    </row>
    <row r="54" spans="1:21" ht="39" thickBot="1" x14ac:dyDescent="0.3">
      <c r="A54" s="2" t="s">
        <v>45</v>
      </c>
      <c r="B54" s="5">
        <v>18.5</v>
      </c>
      <c r="C54" s="5">
        <v>0</v>
      </c>
      <c r="D54" s="5">
        <v>0</v>
      </c>
      <c r="E54" s="5">
        <v>41</v>
      </c>
      <c r="F54" s="44">
        <v>1</v>
      </c>
      <c r="G54" s="44">
        <v>0</v>
      </c>
      <c r="H54" s="44">
        <v>0</v>
      </c>
      <c r="I54" s="44">
        <v>2</v>
      </c>
      <c r="J54" s="5">
        <v>20.2</v>
      </c>
      <c r="K54" s="5">
        <f>IF('Small and Medium Institutions'!$F$14&lt;5,0,J54)</f>
        <v>20.2</v>
      </c>
      <c r="L54" s="5">
        <v>0</v>
      </c>
      <c r="M54" s="5">
        <f>IF('Small and Medium Institutions'!$F$14&lt;20,0,3.5)</f>
        <v>0</v>
      </c>
      <c r="N54" s="5">
        <v>0</v>
      </c>
      <c r="O54" s="5">
        <f>IF('Small and Medium Institutions'!$F$14&lt;13,0,6.3)</f>
        <v>6.3</v>
      </c>
      <c r="P54" s="5">
        <v>46</v>
      </c>
      <c r="Q54" s="5">
        <f>IF('Small and Medium Institutions'!$F$14&lt;2,0,'%Targets (Fewer than 40 Chairs)'!P54)</f>
        <v>46</v>
      </c>
      <c r="R54" s="5">
        <f>IF('Small and Medium Institutions'!$F$14&lt;5,0,22)</f>
        <v>22</v>
      </c>
      <c r="S54" s="5">
        <f>IF('Small and Medium Institutions'!$F$14&lt;20,0,4.9)</f>
        <v>0</v>
      </c>
      <c r="T54" s="5">
        <f>IF('Small and Medium Institutions'!$F$14&lt;13,0,7.5)</f>
        <v>7.5</v>
      </c>
      <c r="U54" s="8">
        <f>IF('Small and Medium Institutions'!$F$14&lt;2,0,50.9)</f>
        <v>50.9</v>
      </c>
    </row>
    <row r="55" spans="1:21" ht="39" thickBot="1" x14ac:dyDescent="0.3">
      <c r="A55" s="2" t="s">
        <v>46</v>
      </c>
      <c r="B55" s="5">
        <v>0</v>
      </c>
      <c r="C55" s="5">
        <v>0</v>
      </c>
      <c r="D55" s="5">
        <v>0</v>
      </c>
      <c r="E55" s="5">
        <v>46</v>
      </c>
      <c r="F55" s="44">
        <v>0</v>
      </c>
      <c r="G55" s="44">
        <v>0</v>
      </c>
      <c r="H55" s="44">
        <v>0</v>
      </c>
      <c r="I55" s="44">
        <v>1</v>
      </c>
      <c r="J55" s="5">
        <v>0</v>
      </c>
      <c r="K55" s="5">
        <f>IF('Small and Medium Institutions'!$F$14&lt;5,0,19.9)</f>
        <v>19.899999999999999</v>
      </c>
      <c r="L55" s="5">
        <v>0</v>
      </c>
      <c r="M55" s="5">
        <f>IF('Small and Medium Institutions'!$F$14&lt;20,0,3.5)</f>
        <v>0</v>
      </c>
      <c r="N55" s="5">
        <v>0</v>
      </c>
      <c r="O55" s="5">
        <f>IF('Small and Medium Institutions'!$F$14&lt;13,0,6.3)</f>
        <v>6.3</v>
      </c>
      <c r="P55" s="5">
        <v>50</v>
      </c>
      <c r="Q55" s="5">
        <f>IF('Small and Medium Institutions'!$F$14&lt;2,0,'%Targets (Fewer than 40 Chairs)'!P55)</f>
        <v>50</v>
      </c>
      <c r="R55" s="5">
        <f>IF('Small and Medium Institutions'!$F$14&lt;5,0,22)</f>
        <v>22</v>
      </c>
      <c r="S55" s="5">
        <f>IF('Small and Medium Institutions'!$F$14&lt;20,0,4.9)</f>
        <v>0</v>
      </c>
      <c r="T55" s="5">
        <f>IF('Small and Medium Institutions'!$F$14&lt;13,0,7.5)</f>
        <v>7.5</v>
      </c>
      <c r="U55" s="8">
        <f>IF('Small and Medium Institutions'!$F$14&lt;2,0,50.9)</f>
        <v>50.9</v>
      </c>
    </row>
    <row r="56" spans="1:21" ht="26.25" thickBot="1" x14ac:dyDescent="0.3">
      <c r="A56" s="2" t="s">
        <v>47</v>
      </c>
      <c r="B56" s="5">
        <v>19</v>
      </c>
      <c r="C56" s="5">
        <v>0</v>
      </c>
      <c r="D56" s="5">
        <v>0</v>
      </c>
      <c r="E56" s="5">
        <v>41</v>
      </c>
      <c r="F56" s="44">
        <v>2</v>
      </c>
      <c r="G56" s="44">
        <v>0</v>
      </c>
      <c r="H56" s="44">
        <v>0</v>
      </c>
      <c r="I56" s="44">
        <v>3</v>
      </c>
      <c r="J56" s="5">
        <v>21</v>
      </c>
      <c r="K56" s="5">
        <f>IF('Small and Medium Institutions'!$F$14&lt;5,0,J56)</f>
        <v>21</v>
      </c>
      <c r="L56" s="5">
        <v>0</v>
      </c>
      <c r="M56" s="5">
        <f>IF('Small and Medium Institutions'!$F$14&lt;20,0,3.5)</f>
        <v>0</v>
      </c>
      <c r="N56" s="5">
        <v>0</v>
      </c>
      <c r="O56" s="5">
        <f>IF('Small and Medium Institutions'!$F$14&lt;13,0,6.3)</f>
        <v>6.3</v>
      </c>
      <c r="P56" s="5">
        <v>46</v>
      </c>
      <c r="Q56" s="5">
        <f>IF('Small and Medium Institutions'!$F$14&lt;2,0,'%Targets (Fewer than 40 Chairs)'!P56)</f>
        <v>46</v>
      </c>
      <c r="R56" s="5">
        <f>IF('Small and Medium Institutions'!$F$14&lt;5,0,22)</f>
        <v>22</v>
      </c>
      <c r="S56" s="5">
        <f>IF('Small and Medium Institutions'!$F$14&lt;20,0,4.9)</f>
        <v>0</v>
      </c>
      <c r="T56" s="5">
        <f>IF('Small and Medium Institutions'!$F$14&lt;13,0,7.5)</f>
        <v>7.5</v>
      </c>
      <c r="U56" s="8">
        <f>IF('Small and Medium Institutions'!$F$14&lt;2,0,50.9)</f>
        <v>50.9</v>
      </c>
    </row>
    <row r="57" spans="1:21" ht="26.25" thickBot="1" x14ac:dyDescent="0.3">
      <c r="A57" s="2" t="s">
        <v>48</v>
      </c>
      <c r="B57" s="5">
        <v>17.5</v>
      </c>
      <c r="C57" s="5">
        <v>0</v>
      </c>
      <c r="D57" s="5">
        <v>5.3</v>
      </c>
      <c r="E57" s="5">
        <v>41</v>
      </c>
      <c r="F57" s="44">
        <v>3</v>
      </c>
      <c r="G57" s="44">
        <v>0</v>
      </c>
      <c r="H57" s="44">
        <v>1</v>
      </c>
      <c r="I57" s="44">
        <v>8</v>
      </c>
      <c r="J57" s="5">
        <v>19.899999999999999</v>
      </c>
      <c r="K57" s="5">
        <f>IF('Small and Medium Institutions'!$F$14&lt;5,0,J57)</f>
        <v>19.899999999999999</v>
      </c>
      <c r="L57" s="5">
        <v>0</v>
      </c>
      <c r="M57" s="5">
        <f>IF('Small and Medium Institutions'!$F$14&lt;20,0,3.5)</f>
        <v>0</v>
      </c>
      <c r="N57" s="5">
        <v>6.3</v>
      </c>
      <c r="O57" s="5">
        <f>IF('Small and Medium Institutions'!$F$14&lt;13,0,'%Targets (Fewer than 40 Chairs)'!N57)</f>
        <v>6.3</v>
      </c>
      <c r="P57" s="5">
        <v>46</v>
      </c>
      <c r="Q57" s="5">
        <f>IF('Small and Medium Institutions'!$F$14&lt;2,0,'%Targets (Fewer than 40 Chairs)'!P57)</f>
        <v>46</v>
      </c>
      <c r="R57" s="5">
        <f>IF('Small and Medium Institutions'!$F$14&lt;5,0,22)</f>
        <v>22</v>
      </c>
      <c r="S57" s="5">
        <f>IF('Small and Medium Institutions'!$F$14&lt;20,0,4.9)</f>
        <v>0</v>
      </c>
      <c r="T57" s="5">
        <f>IF('Small and Medium Institutions'!$F$14&lt;13,0,7.5)</f>
        <v>7.5</v>
      </c>
      <c r="U57" s="8">
        <f>IF('Small and Medium Institutions'!$F$14&lt;2,0,50.9)</f>
        <v>50.9</v>
      </c>
    </row>
    <row r="58" spans="1:21" ht="26.25" thickBot="1" x14ac:dyDescent="0.3">
      <c r="A58" s="2" t="s">
        <v>49</v>
      </c>
      <c r="B58" s="5">
        <v>0</v>
      </c>
      <c r="C58" s="5">
        <v>0</v>
      </c>
      <c r="D58" s="5">
        <v>0</v>
      </c>
      <c r="E58" s="5">
        <v>37</v>
      </c>
      <c r="F58" s="44">
        <v>0</v>
      </c>
      <c r="G58" s="44">
        <v>0</v>
      </c>
      <c r="H58" s="44">
        <v>0</v>
      </c>
      <c r="I58" s="44">
        <v>1</v>
      </c>
      <c r="J58" s="5">
        <v>0</v>
      </c>
      <c r="K58" s="5">
        <f>IF('Small and Medium Institutions'!$F$14&lt;5,0,19.9)</f>
        <v>19.899999999999999</v>
      </c>
      <c r="L58" s="5">
        <v>0</v>
      </c>
      <c r="M58" s="5">
        <f>IF('Small and Medium Institutions'!$F$14&lt;20,0,3.5)</f>
        <v>0</v>
      </c>
      <c r="N58" s="5">
        <v>0</v>
      </c>
      <c r="O58" s="5">
        <f>IF('Small and Medium Institutions'!$F$14&lt;13,0,6.3)</f>
        <v>6.3</v>
      </c>
      <c r="P58" s="5">
        <v>50.9</v>
      </c>
      <c r="Q58" s="5">
        <f>IF('Small and Medium Institutions'!$F$14&lt;2,0,'%Targets (Fewer than 40 Chairs)'!P58)</f>
        <v>50.9</v>
      </c>
      <c r="R58" s="5">
        <f>IF('Small and Medium Institutions'!$F$14&lt;5,0,22)</f>
        <v>22</v>
      </c>
      <c r="S58" s="5">
        <f>IF('Small and Medium Institutions'!$F$14&lt;20,0,4.9)</f>
        <v>0</v>
      </c>
      <c r="T58" s="5">
        <f>IF('Small and Medium Institutions'!$F$14&lt;13,0,7.5)</f>
        <v>7.5</v>
      </c>
      <c r="U58" s="8">
        <f>IF('Small and Medium Institutions'!$F$14&lt;2,0,50.9)</f>
        <v>50.9</v>
      </c>
    </row>
    <row r="59" spans="1:21" ht="26.25" thickBot="1" x14ac:dyDescent="0.3">
      <c r="A59" s="2" t="s">
        <v>50</v>
      </c>
      <c r="B59" s="5">
        <v>17.5</v>
      </c>
      <c r="C59" s="5">
        <v>4</v>
      </c>
      <c r="D59" s="5">
        <v>5.3</v>
      </c>
      <c r="E59" s="5">
        <v>40</v>
      </c>
      <c r="F59" s="44">
        <v>5</v>
      </c>
      <c r="G59" s="44">
        <v>1</v>
      </c>
      <c r="H59" s="44">
        <v>2</v>
      </c>
      <c r="I59" s="44">
        <v>12</v>
      </c>
      <c r="J59" s="5">
        <v>20.2</v>
      </c>
      <c r="K59" s="5">
        <f>IF('Small and Medium Institutions'!$F$14&lt;5,0,J59)</f>
        <v>20.2</v>
      </c>
      <c r="L59" s="5">
        <v>4.5</v>
      </c>
      <c r="M59" s="5">
        <f>IF('Small and Medium Institutions'!$F$14&lt;20,0,'%Targets (Fewer than 40 Chairs)'!L59)</f>
        <v>0</v>
      </c>
      <c r="N59" s="5">
        <v>6.3</v>
      </c>
      <c r="O59" s="5">
        <f>IF('Small and Medium Institutions'!$F$14&lt;13,0,'%Targets (Fewer than 40 Chairs)'!N59)</f>
        <v>6.3</v>
      </c>
      <c r="P59" s="5">
        <v>45</v>
      </c>
      <c r="Q59" s="5">
        <f>IF('Small and Medium Institutions'!$F$14&lt;2,0,'%Targets (Fewer than 40 Chairs)'!P59)</f>
        <v>45</v>
      </c>
      <c r="R59" s="5">
        <f>IF('Small and Medium Institutions'!$F$14&lt;5,0,22)</f>
        <v>22</v>
      </c>
      <c r="S59" s="5">
        <f>IF('Small and Medium Institutions'!$F$14&lt;20,0,4.9)</f>
        <v>0</v>
      </c>
      <c r="T59" s="5">
        <f>IF('Small and Medium Institutions'!$F$14&lt;13,0,7.5)</f>
        <v>7.5</v>
      </c>
      <c r="U59" s="8">
        <f>IF('Small and Medium Institutions'!$F$14&lt;2,0,50.9)</f>
        <v>50.9</v>
      </c>
    </row>
    <row r="60" spans="1:21" ht="26.25" thickBot="1" x14ac:dyDescent="0.3">
      <c r="A60" s="2" t="s">
        <v>51</v>
      </c>
      <c r="B60" s="5">
        <v>17.5</v>
      </c>
      <c r="C60" s="5">
        <v>0</v>
      </c>
      <c r="D60" s="5">
        <v>0</v>
      </c>
      <c r="E60" s="5">
        <v>37</v>
      </c>
      <c r="F60" s="44">
        <v>2</v>
      </c>
      <c r="G60" s="44">
        <v>0</v>
      </c>
      <c r="H60" s="44">
        <v>0</v>
      </c>
      <c r="I60" s="44">
        <v>3</v>
      </c>
      <c r="J60" s="5">
        <v>19.899999999999999</v>
      </c>
      <c r="K60" s="5">
        <f>IF('Small and Medium Institutions'!$F$14&lt;5,0,J60)</f>
        <v>19.899999999999999</v>
      </c>
      <c r="L60" s="5">
        <v>0</v>
      </c>
      <c r="M60" s="5">
        <f>IF('Small and Medium Institutions'!$F$14&lt;20,0,3.5)</f>
        <v>0</v>
      </c>
      <c r="N60" s="5">
        <v>0</v>
      </c>
      <c r="O60" s="5">
        <f>IF('Small and Medium Institutions'!$F$14&lt;13,0,6.3)</f>
        <v>6.3</v>
      </c>
      <c r="P60" s="5">
        <v>44</v>
      </c>
      <c r="Q60" s="5">
        <f>IF('Small and Medium Institutions'!$F$14&lt;2,0,'%Targets (Fewer than 40 Chairs)'!P60)</f>
        <v>44</v>
      </c>
      <c r="R60" s="5">
        <f>IF('Small and Medium Institutions'!$F$14&lt;5,0,22)</f>
        <v>22</v>
      </c>
      <c r="S60" s="5">
        <f>IF('Small and Medium Institutions'!$F$14&lt;20,0,4.9)</f>
        <v>0</v>
      </c>
      <c r="T60" s="5">
        <f>IF('Small and Medium Institutions'!$F$14&lt;13,0,7.5)</f>
        <v>7.5</v>
      </c>
      <c r="U60" s="8">
        <f>IF('Small and Medium Institutions'!$F$14&lt;2,0,50.9)</f>
        <v>50.9</v>
      </c>
    </row>
    <row r="61" spans="1:21" ht="26.25" thickBot="1" x14ac:dyDescent="0.3">
      <c r="A61" s="2" t="s">
        <v>52</v>
      </c>
      <c r="B61" s="5">
        <v>0</v>
      </c>
      <c r="C61" s="5">
        <v>0</v>
      </c>
      <c r="D61" s="5">
        <v>0</v>
      </c>
      <c r="E61" s="5">
        <v>46</v>
      </c>
      <c r="F61" s="44">
        <v>0</v>
      </c>
      <c r="G61" s="44">
        <v>0</v>
      </c>
      <c r="H61" s="44">
        <v>0</v>
      </c>
      <c r="I61" s="44">
        <v>2</v>
      </c>
      <c r="J61" s="5">
        <v>0</v>
      </c>
      <c r="K61" s="5">
        <f>IF('Small and Medium Institutions'!$F$14&lt;5,0,19.9)</f>
        <v>19.899999999999999</v>
      </c>
      <c r="L61" s="5">
        <v>0</v>
      </c>
      <c r="M61" s="5">
        <f>IF('Small and Medium Institutions'!$F$14&lt;20,0,3.5)</f>
        <v>0</v>
      </c>
      <c r="N61" s="5">
        <v>0</v>
      </c>
      <c r="O61" s="5">
        <f>IF('Small and Medium Institutions'!$F$14&lt;13,0,6.3)</f>
        <v>6.3</v>
      </c>
      <c r="P61" s="5">
        <v>48</v>
      </c>
      <c r="Q61" s="5">
        <f>IF('Small and Medium Institutions'!$F$14&lt;2,0,'%Targets (Fewer than 40 Chairs)'!P61)</f>
        <v>48</v>
      </c>
      <c r="R61" s="5">
        <f>IF('Small and Medium Institutions'!$F$14&lt;5,0,22)</f>
        <v>22</v>
      </c>
      <c r="S61" s="5">
        <f>IF('Small and Medium Institutions'!$F$14&lt;20,0,4.9)</f>
        <v>0</v>
      </c>
      <c r="T61" s="5">
        <f>IF('Small and Medium Institutions'!$F$14&lt;13,0,7.5)</f>
        <v>7.5</v>
      </c>
      <c r="U61" s="8">
        <f>IF('Small and Medium Institutions'!$F$14&lt;2,0,50.9)</f>
        <v>50.9</v>
      </c>
    </row>
    <row r="62" spans="1:21" ht="26.25" thickBot="1" x14ac:dyDescent="0.3">
      <c r="A62" s="2" t="s">
        <v>53</v>
      </c>
      <c r="B62" s="5">
        <v>18.5</v>
      </c>
      <c r="C62" s="5">
        <v>0</v>
      </c>
      <c r="D62" s="5">
        <v>0</v>
      </c>
      <c r="E62" s="5">
        <v>41</v>
      </c>
      <c r="F62" s="44">
        <v>2</v>
      </c>
      <c r="G62" s="44">
        <v>0</v>
      </c>
      <c r="H62" s="44">
        <v>0</v>
      </c>
      <c r="I62" s="44">
        <v>5</v>
      </c>
      <c r="J62" s="5">
        <v>20.2</v>
      </c>
      <c r="K62" s="5">
        <f>IF('Small and Medium Institutions'!$F$14&lt;5,0,J62)</f>
        <v>20.2</v>
      </c>
      <c r="L62" s="5">
        <v>0</v>
      </c>
      <c r="M62" s="5">
        <f>IF('Small and Medium Institutions'!$F$14&lt;20,0,3.5)</f>
        <v>0</v>
      </c>
      <c r="N62" s="5">
        <v>0</v>
      </c>
      <c r="O62" s="5">
        <f>IF('Small and Medium Institutions'!$F$14&lt;13,0,6.3)</f>
        <v>6.3</v>
      </c>
      <c r="P62" s="5">
        <v>46</v>
      </c>
      <c r="Q62" s="5">
        <f>IF('Small and Medium Institutions'!$F$14&lt;2,0,'%Targets (Fewer than 40 Chairs)'!P62)</f>
        <v>46</v>
      </c>
      <c r="R62" s="5">
        <f>IF('Small and Medium Institutions'!$F$14&lt;5,0,22)</f>
        <v>22</v>
      </c>
      <c r="S62" s="5">
        <f>IF('Small and Medium Institutions'!$F$14&lt;20,0,4.9)</f>
        <v>0</v>
      </c>
      <c r="T62" s="5">
        <f>IF('Small and Medium Institutions'!$F$14&lt;13,0,7.5)</f>
        <v>7.5</v>
      </c>
      <c r="U62" s="8">
        <f>IF('Small and Medium Institutions'!$F$14&lt;2,0,50.9)</f>
        <v>50.9</v>
      </c>
    </row>
    <row r="63" spans="1:21" ht="15.75" thickBot="1" x14ac:dyDescent="0.3">
      <c r="A63" s="9" t="s">
        <v>54</v>
      </c>
      <c r="B63" s="10">
        <v>19</v>
      </c>
      <c r="C63" s="10">
        <v>3.2</v>
      </c>
      <c r="D63" s="10">
        <v>6.3</v>
      </c>
      <c r="E63" s="10">
        <v>46</v>
      </c>
      <c r="F63" s="45">
        <v>7</v>
      </c>
      <c r="G63" s="45">
        <v>1</v>
      </c>
      <c r="H63" s="45">
        <v>2</v>
      </c>
      <c r="I63" s="45">
        <v>17</v>
      </c>
      <c r="J63" s="10">
        <v>21</v>
      </c>
      <c r="K63" s="5">
        <f>IF('Small and Medium Institutions'!$F$14&lt;5,0,J63)</f>
        <v>21</v>
      </c>
      <c r="L63" s="10">
        <v>4.0999999999999996</v>
      </c>
      <c r="M63" s="5">
        <f>IF('Small and Medium Institutions'!$F$14&lt;20,0,'%Targets (Fewer than 40 Chairs)'!L63)</f>
        <v>0</v>
      </c>
      <c r="N63" s="10">
        <v>7</v>
      </c>
      <c r="O63" s="5">
        <f>IF('Small and Medium Institutions'!$F$14&lt;13,0,'%Targets (Fewer than 40 Chairs)'!N63)</f>
        <v>7</v>
      </c>
      <c r="P63" s="10">
        <v>48</v>
      </c>
      <c r="Q63" s="5">
        <f>IF('Small and Medium Institutions'!$F$14&lt;2,0,'%Targets (Fewer than 40 Chairs)'!P63)</f>
        <v>48</v>
      </c>
      <c r="R63" s="5">
        <f>IF('Small and Medium Institutions'!$F$14&lt;5,0,22)</f>
        <v>22</v>
      </c>
      <c r="S63" s="5">
        <f>IF('Small and Medium Institutions'!$F$14&lt;20,0,4.9)</f>
        <v>0</v>
      </c>
      <c r="T63" s="5">
        <f>IF('Small and Medium Institutions'!$F$14&lt;13,0,7.5)</f>
        <v>7.5</v>
      </c>
      <c r="U63" s="8">
        <f>IF('Small and Medium Institutions'!$F$14&lt;2,0,50.9)</f>
        <v>50.9</v>
      </c>
    </row>
  </sheetData>
  <phoneticPr fontId="6"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001C-7BF4-46A9-B4FD-280A986E2A92}">
  <dimension ref="A1:AG17"/>
  <sheetViews>
    <sheetView topLeftCell="T1" workbookViewId="0">
      <selection activeCell="X1" sqref="X1:Y1048576"/>
    </sheetView>
  </sheetViews>
  <sheetFormatPr defaultRowHeight="15" x14ac:dyDescent="0.25"/>
  <cols>
    <col min="1" max="1" width="14" customWidth="1"/>
    <col min="2" max="2" width="25.5703125" style="11" customWidth="1"/>
    <col min="3" max="3" width="25.5703125" style="46" customWidth="1"/>
    <col min="4" max="4" width="25.5703125" style="11" customWidth="1"/>
    <col min="5" max="5" width="25.5703125" style="46" customWidth="1"/>
    <col min="6" max="6" width="26.7109375" style="11" customWidth="1"/>
    <col min="7" max="7" width="26.7109375" style="46" customWidth="1"/>
    <col min="8" max="8" width="26.7109375" style="11" customWidth="1"/>
    <col min="9" max="9" width="26.7109375" style="46" customWidth="1"/>
    <col min="10" max="10" width="24.7109375" style="11" customWidth="1"/>
    <col min="11" max="11" width="24.7109375" style="46" customWidth="1"/>
    <col min="12" max="12" width="24.7109375" style="11" customWidth="1"/>
    <col min="13" max="13" width="24.7109375" style="46" customWidth="1"/>
    <col min="14" max="14" width="22.5703125" style="11" customWidth="1"/>
    <col min="15" max="15" width="22.5703125" style="46" customWidth="1"/>
    <col min="16" max="16" width="22.5703125" style="11" customWidth="1"/>
    <col min="17" max="17" width="22.5703125" style="46" customWidth="1"/>
    <col min="18" max="19" width="25.5703125" style="11" customWidth="1"/>
    <col min="20" max="21" width="26.7109375" style="11" customWidth="1"/>
    <col min="22" max="23" width="24.7109375" style="11" customWidth="1"/>
    <col min="24" max="25" width="22.5703125" style="11" customWidth="1"/>
    <col min="26" max="27" width="25.5703125" style="11" customWidth="1"/>
    <col min="28" max="29" width="26.7109375" style="11" customWidth="1"/>
    <col min="30" max="31" width="24.7109375" style="11" customWidth="1"/>
    <col min="32" max="33" width="22.5703125" style="11" customWidth="1"/>
  </cols>
  <sheetData>
    <row r="1" spans="1:33" ht="26.25" thickBot="1" x14ac:dyDescent="0.3">
      <c r="A1" s="6" t="s">
        <v>101</v>
      </c>
      <c r="B1" s="49" t="s">
        <v>130</v>
      </c>
      <c r="C1" s="43" t="s">
        <v>138</v>
      </c>
      <c r="D1" s="49" t="s">
        <v>131</v>
      </c>
      <c r="E1" s="43" t="s">
        <v>139</v>
      </c>
      <c r="F1" s="49" t="s">
        <v>132</v>
      </c>
      <c r="G1" s="43" t="s">
        <v>140</v>
      </c>
      <c r="H1" s="49" t="s">
        <v>133</v>
      </c>
      <c r="I1" s="43" t="s">
        <v>141</v>
      </c>
      <c r="J1" s="49" t="s">
        <v>134</v>
      </c>
      <c r="K1" s="43" t="s">
        <v>142</v>
      </c>
      <c r="L1" s="49" t="s">
        <v>135</v>
      </c>
      <c r="M1" s="43" t="s">
        <v>143</v>
      </c>
      <c r="N1" s="49" t="s">
        <v>136</v>
      </c>
      <c r="O1" s="43" t="s">
        <v>144</v>
      </c>
      <c r="P1" s="49" t="s">
        <v>137</v>
      </c>
      <c r="Q1" s="43" t="s">
        <v>145</v>
      </c>
      <c r="R1" s="49" t="s">
        <v>76</v>
      </c>
      <c r="S1" s="49" t="s">
        <v>77</v>
      </c>
      <c r="T1" s="49" t="s">
        <v>78</v>
      </c>
      <c r="U1" s="49" t="s">
        <v>79</v>
      </c>
      <c r="V1" s="49" t="s">
        <v>80</v>
      </c>
      <c r="W1" s="49" t="s">
        <v>81</v>
      </c>
      <c r="X1" s="49" t="s">
        <v>82</v>
      </c>
      <c r="Y1" s="49" t="s">
        <v>83</v>
      </c>
      <c r="Z1" s="49" t="s">
        <v>84</v>
      </c>
      <c r="AA1" s="49" t="s">
        <v>85</v>
      </c>
      <c r="AB1" s="49" t="s">
        <v>86</v>
      </c>
      <c r="AC1" s="49" t="s">
        <v>87</v>
      </c>
      <c r="AD1" s="49" t="s">
        <v>88</v>
      </c>
      <c r="AE1" s="49" t="s">
        <v>89</v>
      </c>
      <c r="AF1" s="49" t="s">
        <v>90</v>
      </c>
      <c r="AG1" s="63" t="s">
        <v>91</v>
      </c>
    </row>
    <row r="2" spans="1:33" ht="26.25" thickBot="1" x14ac:dyDescent="0.3">
      <c r="A2" s="2" t="s">
        <v>57</v>
      </c>
      <c r="B2" s="5">
        <v>18.5</v>
      </c>
      <c r="C2" s="44">
        <v>3</v>
      </c>
      <c r="D2" s="5">
        <v>18.5</v>
      </c>
      <c r="E2" s="44">
        <v>6</v>
      </c>
      <c r="F2" s="5">
        <v>3</v>
      </c>
      <c r="G2" s="44">
        <v>1</v>
      </c>
      <c r="H2" s="5">
        <v>3</v>
      </c>
      <c r="I2" s="44">
        <v>1</v>
      </c>
      <c r="J2" s="5">
        <v>5.3</v>
      </c>
      <c r="K2" s="44">
        <v>1</v>
      </c>
      <c r="L2" s="5">
        <v>5.3</v>
      </c>
      <c r="M2" s="44">
        <v>2</v>
      </c>
      <c r="N2" s="5">
        <v>41</v>
      </c>
      <c r="O2" s="44">
        <v>7</v>
      </c>
      <c r="P2" s="5">
        <v>41</v>
      </c>
      <c r="Q2" s="44">
        <v>14</v>
      </c>
      <c r="R2" s="5">
        <v>20.2</v>
      </c>
      <c r="S2" s="5">
        <v>20.2</v>
      </c>
      <c r="T2" s="5">
        <v>4</v>
      </c>
      <c r="U2" s="5">
        <v>4</v>
      </c>
      <c r="V2" s="5">
        <v>6.3</v>
      </c>
      <c r="W2" s="5">
        <v>6.3</v>
      </c>
      <c r="X2" s="5">
        <v>46</v>
      </c>
      <c r="Y2" s="5">
        <v>46</v>
      </c>
      <c r="Z2" s="5">
        <v>22</v>
      </c>
      <c r="AA2" s="5">
        <v>22</v>
      </c>
      <c r="AB2" s="5">
        <v>4.9000000000000004</v>
      </c>
      <c r="AC2" s="5">
        <v>4.9000000000000004</v>
      </c>
      <c r="AD2" s="5">
        <v>7.5</v>
      </c>
      <c r="AE2" s="5">
        <v>7.5</v>
      </c>
      <c r="AF2" s="5">
        <v>50.9</v>
      </c>
      <c r="AG2" s="8">
        <v>50.9</v>
      </c>
    </row>
    <row r="3" spans="1:33" ht="26.25" thickBot="1" x14ac:dyDescent="0.3">
      <c r="A3" s="2" t="s">
        <v>58</v>
      </c>
      <c r="B3" s="5">
        <v>17.5</v>
      </c>
      <c r="C3" s="44">
        <v>13</v>
      </c>
      <c r="D3" s="5">
        <v>17.5</v>
      </c>
      <c r="E3" s="44">
        <v>18</v>
      </c>
      <c r="F3" s="5">
        <v>2.2999999999999998</v>
      </c>
      <c r="G3" s="44">
        <v>2</v>
      </c>
      <c r="H3" s="5">
        <v>2.2999999999999998</v>
      </c>
      <c r="I3" s="44">
        <v>2</v>
      </c>
      <c r="J3" s="5">
        <v>5.3</v>
      </c>
      <c r="K3" s="44">
        <v>4</v>
      </c>
      <c r="L3" s="5">
        <v>5.3</v>
      </c>
      <c r="M3" s="44">
        <v>6</v>
      </c>
      <c r="N3" s="5">
        <v>37</v>
      </c>
      <c r="O3" s="44">
        <v>27</v>
      </c>
      <c r="P3" s="5">
        <v>37</v>
      </c>
      <c r="Q3" s="44">
        <v>38</v>
      </c>
      <c r="R3" s="5">
        <v>19.899999999999999</v>
      </c>
      <c r="S3" s="5">
        <v>19.899999999999999</v>
      </c>
      <c r="T3" s="5">
        <v>3.5</v>
      </c>
      <c r="U3" s="5">
        <v>3.5</v>
      </c>
      <c r="V3" s="5">
        <v>6.3</v>
      </c>
      <c r="W3" s="5">
        <v>6.3</v>
      </c>
      <c r="X3" s="5">
        <v>44</v>
      </c>
      <c r="Y3" s="5">
        <v>44</v>
      </c>
      <c r="Z3" s="5">
        <v>22</v>
      </c>
      <c r="AA3" s="5">
        <v>22</v>
      </c>
      <c r="AB3" s="5">
        <v>4.9000000000000004</v>
      </c>
      <c r="AC3" s="5">
        <v>4.9000000000000004</v>
      </c>
      <c r="AD3" s="5">
        <v>7.5</v>
      </c>
      <c r="AE3" s="5">
        <v>7.5</v>
      </c>
      <c r="AF3" s="5">
        <v>50.9</v>
      </c>
      <c r="AG3" s="8">
        <v>50.9</v>
      </c>
    </row>
    <row r="4" spans="1:33" ht="26.25" thickBot="1" x14ac:dyDescent="0.3">
      <c r="A4" s="2" t="s">
        <v>59</v>
      </c>
      <c r="B4" s="5">
        <v>17.5</v>
      </c>
      <c r="C4" s="44">
        <v>6</v>
      </c>
      <c r="D4" s="5">
        <v>17.5</v>
      </c>
      <c r="E4" s="44">
        <v>7</v>
      </c>
      <c r="F4" s="5">
        <v>2.2999999999999998</v>
      </c>
      <c r="G4" s="44">
        <v>1</v>
      </c>
      <c r="H4" s="5">
        <v>2.2999999999999998</v>
      </c>
      <c r="I4" s="44">
        <v>1</v>
      </c>
      <c r="J4" s="5">
        <v>5.3</v>
      </c>
      <c r="K4" s="44">
        <v>2</v>
      </c>
      <c r="L4" s="5">
        <v>5.3</v>
      </c>
      <c r="M4" s="44">
        <v>2</v>
      </c>
      <c r="N4" s="5">
        <v>37</v>
      </c>
      <c r="O4" s="44">
        <v>14</v>
      </c>
      <c r="P4" s="5">
        <v>37</v>
      </c>
      <c r="Q4" s="44">
        <v>15</v>
      </c>
      <c r="R4" s="5">
        <v>19.899999999999999</v>
      </c>
      <c r="S4" s="5">
        <v>19.899999999999999</v>
      </c>
      <c r="T4" s="5">
        <v>3.5</v>
      </c>
      <c r="U4" s="5">
        <v>3.5</v>
      </c>
      <c r="V4" s="5">
        <v>6.3</v>
      </c>
      <c r="W4" s="5">
        <v>6.3</v>
      </c>
      <c r="X4" s="5">
        <v>44</v>
      </c>
      <c r="Y4" s="5">
        <v>44</v>
      </c>
      <c r="Z4" s="5">
        <v>22</v>
      </c>
      <c r="AA4" s="5">
        <v>22</v>
      </c>
      <c r="AB4" s="5">
        <v>4.9000000000000004</v>
      </c>
      <c r="AC4" s="5">
        <v>4.9000000000000004</v>
      </c>
      <c r="AD4" s="5">
        <v>7.5</v>
      </c>
      <c r="AE4" s="5">
        <v>7.5</v>
      </c>
      <c r="AF4" s="5">
        <v>50.9</v>
      </c>
      <c r="AG4" s="8">
        <v>50.9</v>
      </c>
    </row>
    <row r="5" spans="1:33" ht="30.75" thickBot="1" x14ac:dyDescent="0.3">
      <c r="A5" s="3" t="s">
        <v>60</v>
      </c>
      <c r="B5" s="5">
        <v>17.5</v>
      </c>
      <c r="C5" s="44">
        <v>3</v>
      </c>
      <c r="D5" s="5">
        <v>17.5</v>
      </c>
      <c r="E5" s="44">
        <v>3</v>
      </c>
      <c r="F5" s="5">
        <v>2.2999999999999998</v>
      </c>
      <c r="G5" s="44">
        <v>0</v>
      </c>
      <c r="H5" s="5">
        <v>2.2999999999999998</v>
      </c>
      <c r="I5" s="44">
        <v>0</v>
      </c>
      <c r="J5" s="5">
        <v>5.3</v>
      </c>
      <c r="K5" s="44">
        <v>1</v>
      </c>
      <c r="L5" s="5">
        <v>5.3</v>
      </c>
      <c r="M5" s="44">
        <v>1</v>
      </c>
      <c r="N5" s="5">
        <v>37</v>
      </c>
      <c r="O5" s="44">
        <v>6</v>
      </c>
      <c r="P5" s="5">
        <v>37</v>
      </c>
      <c r="Q5" s="44">
        <v>6</v>
      </c>
      <c r="R5" s="5">
        <v>19.899999999999999</v>
      </c>
      <c r="S5" s="5">
        <v>19.899999999999999</v>
      </c>
      <c r="T5" s="5">
        <v>3.5</v>
      </c>
      <c r="U5" s="5">
        <v>3.5</v>
      </c>
      <c r="V5" s="5">
        <v>6.3</v>
      </c>
      <c r="W5" s="5">
        <v>6.3</v>
      </c>
      <c r="X5" s="5">
        <v>44</v>
      </c>
      <c r="Y5" s="5">
        <v>44</v>
      </c>
      <c r="Z5" s="5">
        <v>22</v>
      </c>
      <c r="AA5" s="5">
        <v>22</v>
      </c>
      <c r="AB5" s="5">
        <v>4.9000000000000004</v>
      </c>
      <c r="AC5" s="5">
        <v>4.9000000000000004</v>
      </c>
      <c r="AD5" s="5">
        <v>7.5</v>
      </c>
      <c r="AE5" s="5">
        <v>7.5</v>
      </c>
      <c r="AF5" s="5">
        <v>50.9</v>
      </c>
      <c r="AG5" s="8">
        <v>50.9</v>
      </c>
    </row>
    <row r="6" spans="1:33" ht="26.25" thickBot="1" x14ac:dyDescent="0.3">
      <c r="A6" s="2" t="s">
        <v>61</v>
      </c>
      <c r="B6" s="5">
        <v>17.5</v>
      </c>
      <c r="C6" s="44">
        <v>2</v>
      </c>
      <c r="D6" s="5">
        <v>17.5</v>
      </c>
      <c r="E6" s="44">
        <v>5</v>
      </c>
      <c r="F6" s="5">
        <v>2.2999999999999998</v>
      </c>
      <c r="G6" s="44">
        <v>0</v>
      </c>
      <c r="H6" s="5">
        <v>2.2999999999999998</v>
      </c>
      <c r="I6" s="44">
        <v>1</v>
      </c>
      <c r="J6" s="5">
        <v>5.3</v>
      </c>
      <c r="K6" s="44">
        <v>1</v>
      </c>
      <c r="L6" s="5">
        <v>5.3</v>
      </c>
      <c r="M6" s="44">
        <v>1</v>
      </c>
      <c r="N6" s="5">
        <v>37</v>
      </c>
      <c r="O6" s="44">
        <v>5</v>
      </c>
      <c r="P6" s="5">
        <v>37</v>
      </c>
      <c r="Q6" s="44">
        <v>10</v>
      </c>
      <c r="R6" s="5">
        <v>19.899999999999999</v>
      </c>
      <c r="S6" s="5">
        <v>19.899999999999999</v>
      </c>
      <c r="T6" s="5">
        <v>3.5</v>
      </c>
      <c r="U6" s="5">
        <v>3.5</v>
      </c>
      <c r="V6" s="5">
        <v>6.3</v>
      </c>
      <c r="W6" s="5">
        <v>6.3</v>
      </c>
      <c r="X6" s="5">
        <v>44</v>
      </c>
      <c r="Y6" s="5">
        <v>44</v>
      </c>
      <c r="Z6" s="5">
        <v>22</v>
      </c>
      <c r="AA6" s="5">
        <v>22</v>
      </c>
      <c r="AB6" s="5">
        <v>4.9000000000000004</v>
      </c>
      <c r="AC6" s="5">
        <v>4.9000000000000004</v>
      </c>
      <c r="AD6" s="5">
        <v>7.5</v>
      </c>
      <c r="AE6" s="5">
        <v>7.5</v>
      </c>
      <c r="AF6" s="5">
        <v>50.9</v>
      </c>
      <c r="AG6" s="8">
        <v>50.9</v>
      </c>
    </row>
    <row r="7" spans="1:33" ht="51.75" thickBot="1" x14ac:dyDescent="0.3">
      <c r="A7" s="2" t="s">
        <v>62</v>
      </c>
      <c r="B7" s="5">
        <v>17.5</v>
      </c>
      <c r="C7" s="44">
        <v>12</v>
      </c>
      <c r="D7" s="5">
        <v>17.5</v>
      </c>
      <c r="E7" s="44">
        <v>18</v>
      </c>
      <c r="F7" s="5">
        <v>2.5</v>
      </c>
      <c r="G7" s="44">
        <v>2</v>
      </c>
      <c r="H7" s="5">
        <v>2.5</v>
      </c>
      <c r="I7" s="44">
        <v>3</v>
      </c>
      <c r="J7" s="5">
        <v>5.3</v>
      </c>
      <c r="K7" s="44">
        <v>4</v>
      </c>
      <c r="L7" s="5">
        <v>5.3</v>
      </c>
      <c r="M7" s="44">
        <v>5</v>
      </c>
      <c r="N7" s="5">
        <v>37</v>
      </c>
      <c r="O7" s="44">
        <v>26</v>
      </c>
      <c r="P7" s="5">
        <v>37</v>
      </c>
      <c r="Q7" s="44">
        <v>38</v>
      </c>
      <c r="R7" s="5">
        <v>19.899999999999999</v>
      </c>
      <c r="S7" s="5">
        <v>19.899999999999999</v>
      </c>
      <c r="T7" s="5">
        <v>3.5</v>
      </c>
      <c r="U7" s="5">
        <v>3.5</v>
      </c>
      <c r="V7" s="5">
        <v>6.3</v>
      </c>
      <c r="W7" s="5">
        <v>6.3</v>
      </c>
      <c r="X7" s="5">
        <v>44</v>
      </c>
      <c r="Y7" s="5">
        <v>44</v>
      </c>
      <c r="Z7" s="5">
        <v>22</v>
      </c>
      <c r="AA7" s="5">
        <v>22</v>
      </c>
      <c r="AB7" s="5">
        <v>4.9000000000000004</v>
      </c>
      <c r="AC7" s="5">
        <v>4.9000000000000004</v>
      </c>
      <c r="AD7" s="5">
        <v>7.5</v>
      </c>
      <c r="AE7" s="5">
        <v>7.5</v>
      </c>
      <c r="AF7" s="5">
        <v>50.9</v>
      </c>
      <c r="AG7" s="8">
        <v>50.9</v>
      </c>
    </row>
    <row r="8" spans="1:33" ht="26.25" thickBot="1" x14ac:dyDescent="0.3">
      <c r="A8" s="2" t="s">
        <v>63</v>
      </c>
      <c r="B8" s="5">
        <v>17.5</v>
      </c>
      <c r="C8" s="44">
        <v>9</v>
      </c>
      <c r="D8" s="5">
        <v>17.5</v>
      </c>
      <c r="E8" s="44">
        <v>11</v>
      </c>
      <c r="F8" s="5">
        <v>2.2999999999999998</v>
      </c>
      <c r="G8" s="44">
        <v>1</v>
      </c>
      <c r="H8" s="5">
        <v>2.2999999999999998</v>
      </c>
      <c r="I8" s="44">
        <v>1</v>
      </c>
      <c r="J8" s="5">
        <v>5.3</v>
      </c>
      <c r="K8" s="44">
        <v>3</v>
      </c>
      <c r="L8" s="5">
        <v>5.3</v>
      </c>
      <c r="M8" s="44">
        <v>3</v>
      </c>
      <c r="N8" s="5">
        <v>37</v>
      </c>
      <c r="O8" s="44">
        <v>18</v>
      </c>
      <c r="P8" s="5">
        <v>37</v>
      </c>
      <c r="Q8" s="44">
        <v>23</v>
      </c>
      <c r="R8" s="5">
        <v>20</v>
      </c>
      <c r="S8" s="5">
        <v>20</v>
      </c>
      <c r="T8" s="5">
        <v>3.5</v>
      </c>
      <c r="U8" s="5">
        <v>3.5</v>
      </c>
      <c r="V8" s="5">
        <v>6.3</v>
      </c>
      <c r="W8" s="5">
        <v>6.3</v>
      </c>
      <c r="X8" s="5">
        <v>44</v>
      </c>
      <c r="Y8" s="5">
        <v>44</v>
      </c>
      <c r="Z8" s="5">
        <v>22</v>
      </c>
      <c r="AA8" s="5">
        <v>22</v>
      </c>
      <c r="AB8" s="5">
        <v>4.9000000000000004</v>
      </c>
      <c r="AC8" s="5">
        <v>4.9000000000000004</v>
      </c>
      <c r="AD8" s="5">
        <v>7.5</v>
      </c>
      <c r="AE8" s="5">
        <v>7.5</v>
      </c>
      <c r="AF8" s="5">
        <v>50.9</v>
      </c>
      <c r="AG8" s="8">
        <v>50.9</v>
      </c>
    </row>
    <row r="9" spans="1:33" ht="26.25" thickBot="1" x14ac:dyDescent="0.3">
      <c r="A9" s="2" t="s">
        <v>64</v>
      </c>
      <c r="B9" s="5">
        <v>17.5</v>
      </c>
      <c r="C9" s="44">
        <v>3</v>
      </c>
      <c r="D9" s="5">
        <v>17.5</v>
      </c>
      <c r="E9" s="44">
        <v>4</v>
      </c>
      <c r="F9" s="5">
        <v>2.2999999999999998</v>
      </c>
      <c r="G9" s="44">
        <v>0</v>
      </c>
      <c r="H9" s="5">
        <v>2.2999999999999998</v>
      </c>
      <c r="I9" s="44">
        <v>0</v>
      </c>
      <c r="J9" s="5">
        <v>5.3</v>
      </c>
      <c r="K9" s="44">
        <v>1</v>
      </c>
      <c r="L9" s="5">
        <v>5.3</v>
      </c>
      <c r="M9" s="44">
        <v>1</v>
      </c>
      <c r="N9" s="5">
        <v>37</v>
      </c>
      <c r="O9" s="44">
        <v>6</v>
      </c>
      <c r="P9" s="5">
        <v>37</v>
      </c>
      <c r="Q9" s="44">
        <v>7</v>
      </c>
      <c r="R9" s="5">
        <v>20</v>
      </c>
      <c r="S9" s="5">
        <v>20</v>
      </c>
      <c r="T9" s="5">
        <v>3.5</v>
      </c>
      <c r="U9" s="5">
        <v>3.5</v>
      </c>
      <c r="V9" s="5">
        <v>6.3</v>
      </c>
      <c r="W9" s="5">
        <v>6.3</v>
      </c>
      <c r="X9" s="5">
        <v>44</v>
      </c>
      <c r="Y9" s="5">
        <v>44</v>
      </c>
      <c r="Z9" s="5">
        <v>22</v>
      </c>
      <c r="AA9" s="5">
        <v>22</v>
      </c>
      <c r="AB9" s="5">
        <v>4.9000000000000004</v>
      </c>
      <c r="AC9" s="5">
        <v>4.9000000000000004</v>
      </c>
      <c r="AD9" s="5">
        <v>7.5</v>
      </c>
      <c r="AE9" s="5">
        <v>7.5</v>
      </c>
      <c r="AF9" s="5">
        <v>50.9</v>
      </c>
      <c r="AG9" s="8">
        <v>50.9</v>
      </c>
    </row>
    <row r="10" spans="1:33" ht="26.25" thickBot="1" x14ac:dyDescent="0.3">
      <c r="A10" s="2" t="s">
        <v>65</v>
      </c>
      <c r="B10" s="5">
        <v>19</v>
      </c>
      <c r="C10" s="44">
        <v>7</v>
      </c>
      <c r="D10" s="5">
        <v>19</v>
      </c>
      <c r="E10" s="44">
        <v>8</v>
      </c>
      <c r="F10" s="5">
        <v>3</v>
      </c>
      <c r="G10" s="44">
        <v>1</v>
      </c>
      <c r="H10" s="5">
        <v>3</v>
      </c>
      <c r="I10" s="44">
        <v>1</v>
      </c>
      <c r="J10" s="5">
        <v>6</v>
      </c>
      <c r="K10" s="44">
        <v>2</v>
      </c>
      <c r="L10" s="5">
        <v>6</v>
      </c>
      <c r="M10" s="44">
        <v>3</v>
      </c>
      <c r="N10" s="5">
        <v>50</v>
      </c>
      <c r="O10" s="44">
        <v>22</v>
      </c>
      <c r="P10" s="5">
        <v>50</v>
      </c>
      <c r="Q10" s="44">
        <v>19</v>
      </c>
      <c r="R10" s="5">
        <v>20</v>
      </c>
      <c r="S10" s="5">
        <v>20</v>
      </c>
      <c r="T10" s="5">
        <v>3.5</v>
      </c>
      <c r="U10" s="5">
        <v>3.5</v>
      </c>
      <c r="V10" s="5">
        <v>6.5</v>
      </c>
      <c r="W10" s="5">
        <v>6.5</v>
      </c>
      <c r="X10" s="5">
        <v>50</v>
      </c>
      <c r="Y10" s="5">
        <v>50</v>
      </c>
      <c r="Z10" s="5">
        <v>22</v>
      </c>
      <c r="AA10" s="5">
        <v>22</v>
      </c>
      <c r="AB10" s="5">
        <v>4.9000000000000004</v>
      </c>
      <c r="AC10" s="5">
        <v>4.9000000000000004</v>
      </c>
      <c r="AD10" s="5">
        <v>7.5</v>
      </c>
      <c r="AE10" s="5">
        <v>7.5</v>
      </c>
      <c r="AF10" s="5">
        <v>50.9</v>
      </c>
      <c r="AG10" s="8">
        <v>50.9</v>
      </c>
    </row>
    <row r="11" spans="1:33" ht="26.25" thickBot="1" x14ac:dyDescent="0.3">
      <c r="A11" s="2" t="s">
        <v>66</v>
      </c>
      <c r="B11" s="5">
        <v>18.5</v>
      </c>
      <c r="C11" s="44">
        <v>8</v>
      </c>
      <c r="D11" s="5">
        <v>18.5</v>
      </c>
      <c r="E11" s="44">
        <v>10</v>
      </c>
      <c r="F11" s="5">
        <v>3</v>
      </c>
      <c r="G11" s="44">
        <v>1</v>
      </c>
      <c r="H11" s="5">
        <v>3</v>
      </c>
      <c r="I11" s="44">
        <v>2</v>
      </c>
      <c r="J11" s="5">
        <v>5.7</v>
      </c>
      <c r="K11" s="44">
        <v>2</v>
      </c>
      <c r="L11" s="5">
        <v>5.7</v>
      </c>
      <c r="M11" s="44">
        <v>3</v>
      </c>
      <c r="N11" s="5">
        <v>41</v>
      </c>
      <c r="O11" s="44">
        <v>18</v>
      </c>
      <c r="P11" s="5">
        <v>41</v>
      </c>
      <c r="Q11" s="44">
        <v>23</v>
      </c>
      <c r="R11" s="5">
        <v>20.2</v>
      </c>
      <c r="S11" s="5">
        <v>20.2</v>
      </c>
      <c r="T11" s="5">
        <v>4</v>
      </c>
      <c r="U11" s="5">
        <v>4</v>
      </c>
      <c r="V11" s="5">
        <v>6.6</v>
      </c>
      <c r="W11" s="5">
        <v>6.6</v>
      </c>
      <c r="X11" s="5">
        <v>46</v>
      </c>
      <c r="Y11" s="5">
        <v>46</v>
      </c>
      <c r="Z11" s="5">
        <v>22</v>
      </c>
      <c r="AA11" s="5">
        <v>22</v>
      </c>
      <c r="AB11" s="5">
        <v>4.9000000000000004</v>
      </c>
      <c r="AC11" s="5">
        <v>4.9000000000000004</v>
      </c>
      <c r="AD11" s="5">
        <v>7.5</v>
      </c>
      <c r="AE11" s="5">
        <v>7.5</v>
      </c>
      <c r="AF11" s="5">
        <v>50.9</v>
      </c>
      <c r="AG11" s="8">
        <v>50.9</v>
      </c>
    </row>
    <row r="12" spans="1:33" ht="26.25" thickBot="1" x14ac:dyDescent="0.3">
      <c r="A12" s="2" t="s">
        <v>67</v>
      </c>
      <c r="B12" s="5">
        <v>17.5</v>
      </c>
      <c r="C12" s="44">
        <v>3</v>
      </c>
      <c r="D12" s="5">
        <v>17.5</v>
      </c>
      <c r="E12" s="44">
        <v>8</v>
      </c>
      <c r="F12" s="5">
        <v>2.2999999999999998</v>
      </c>
      <c r="G12" s="44">
        <v>0</v>
      </c>
      <c r="H12" s="5">
        <v>2.2999999999999998</v>
      </c>
      <c r="I12" s="44">
        <v>1</v>
      </c>
      <c r="J12" s="5">
        <v>5.3</v>
      </c>
      <c r="K12" s="44">
        <v>1</v>
      </c>
      <c r="L12" s="5">
        <v>5.3</v>
      </c>
      <c r="M12" s="44">
        <v>2</v>
      </c>
      <c r="N12" s="5">
        <v>37</v>
      </c>
      <c r="O12" s="44">
        <v>7</v>
      </c>
      <c r="P12" s="5">
        <v>37</v>
      </c>
      <c r="Q12" s="44">
        <v>17</v>
      </c>
      <c r="R12" s="5">
        <v>19.899999999999999</v>
      </c>
      <c r="S12" s="5">
        <v>19.899999999999999</v>
      </c>
      <c r="T12" s="5">
        <v>3.5</v>
      </c>
      <c r="U12" s="5">
        <v>3.5</v>
      </c>
      <c r="V12" s="5">
        <v>6.3</v>
      </c>
      <c r="W12" s="5">
        <v>6.3</v>
      </c>
      <c r="X12" s="5">
        <v>44</v>
      </c>
      <c r="Y12" s="5">
        <v>44</v>
      </c>
      <c r="Z12" s="5">
        <v>22</v>
      </c>
      <c r="AA12" s="5">
        <v>22</v>
      </c>
      <c r="AB12" s="5">
        <v>4.9000000000000004</v>
      </c>
      <c r="AC12" s="5">
        <v>4.9000000000000004</v>
      </c>
      <c r="AD12" s="5">
        <v>7.5</v>
      </c>
      <c r="AE12" s="5">
        <v>7.5</v>
      </c>
      <c r="AF12" s="5">
        <v>50.9</v>
      </c>
      <c r="AG12" s="8">
        <v>50.9</v>
      </c>
    </row>
    <row r="13" spans="1:33" ht="26.25" thickBot="1" x14ac:dyDescent="0.3">
      <c r="A13" s="2" t="s">
        <v>68</v>
      </c>
      <c r="B13" s="5">
        <v>19</v>
      </c>
      <c r="C13" s="44">
        <v>3</v>
      </c>
      <c r="D13" s="5">
        <v>19</v>
      </c>
      <c r="E13" s="44">
        <v>6</v>
      </c>
      <c r="F13" s="5">
        <v>3.2</v>
      </c>
      <c r="G13" s="44">
        <v>1</v>
      </c>
      <c r="H13" s="5">
        <v>3.2</v>
      </c>
      <c r="I13" s="44">
        <v>1</v>
      </c>
      <c r="J13" s="5">
        <v>6.3</v>
      </c>
      <c r="K13" s="44">
        <v>1</v>
      </c>
      <c r="L13" s="5">
        <v>6.3</v>
      </c>
      <c r="M13" s="44">
        <v>2</v>
      </c>
      <c r="N13" s="5">
        <v>46</v>
      </c>
      <c r="O13" s="44">
        <v>8</v>
      </c>
      <c r="P13" s="5">
        <v>46</v>
      </c>
      <c r="Q13" s="44">
        <v>14</v>
      </c>
      <c r="R13" s="5">
        <v>21</v>
      </c>
      <c r="S13" s="5">
        <v>21</v>
      </c>
      <c r="T13" s="5">
        <v>4.0999999999999996</v>
      </c>
      <c r="U13" s="5">
        <v>4.0999999999999996</v>
      </c>
      <c r="V13" s="5">
        <v>7</v>
      </c>
      <c r="W13" s="5">
        <v>7</v>
      </c>
      <c r="X13" s="5">
        <v>48</v>
      </c>
      <c r="Y13" s="5">
        <v>48</v>
      </c>
      <c r="Z13" s="5">
        <v>22</v>
      </c>
      <c r="AA13" s="5">
        <v>22</v>
      </c>
      <c r="AB13" s="5">
        <v>4.9000000000000004</v>
      </c>
      <c r="AC13" s="5">
        <v>4.9000000000000004</v>
      </c>
      <c r="AD13" s="5">
        <v>7.5</v>
      </c>
      <c r="AE13" s="5">
        <v>7.5</v>
      </c>
      <c r="AF13" s="5">
        <v>50.9</v>
      </c>
      <c r="AG13" s="8">
        <v>50.9</v>
      </c>
    </row>
    <row r="14" spans="1:33" ht="26.25" thickBot="1" x14ac:dyDescent="0.3">
      <c r="A14" s="2" t="s">
        <v>69</v>
      </c>
      <c r="B14" s="5">
        <v>17.5</v>
      </c>
      <c r="C14" s="44">
        <v>5</v>
      </c>
      <c r="D14" s="5">
        <v>17.5</v>
      </c>
      <c r="E14" s="44">
        <v>5</v>
      </c>
      <c r="F14" s="5">
        <v>2.2999999999999998</v>
      </c>
      <c r="G14" s="44">
        <v>1</v>
      </c>
      <c r="H14" s="5">
        <v>2.2999999999999998</v>
      </c>
      <c r="I14" s="44">
        <v>1</v>
      </c>
      <c r="J14" s="5">
        <v>5.3</v>
      </c>
      <c r="K14" s="44">
        <v>1</v>
      </c>
      <c r="L14" s="5">
        <v>5.3</v>
      </c>
      <c r="M14" s="44">
        <v>2</v>
      </c>
      <c r="N14" s="5">
        <v>37</v>
      </c>
      <c r="O14" s="44">
        <v>10</v>
      </c>
      <c r="P14" s="5">
        <v>37</v>
      </c>
      <c r="Q14" s="44">
        <v>11</v>
      </c>
      <c r="R14" s="5">
        <v>19.899999999999999</v>
      </c>
      <c r="S14" s="5">
        <v>19.899999999999999</v>
      </c>
      <c r="T14" s="5">
        <v>3.5</v>
      </c>
      <c r="U14" s="5">
        <v>3.5</v>
      </c>
      <c r="V14" s="5">
        <v>6.3</v>
      </c>
      <c r="W14" s="5">
        <v>6.3</v>
      </c>
      <c r="X14" s="5">
        <v>44</v>
      </c>
      <c r="Y14" s="5">
        <v>44</v>
      </c>
      <c r="Z14" s="5">
        <v>22</v>
      </c>
      <c r="AA14" s="5">
        <v>22</v>
      </c>
      <c r="AB14" s="5">
        <v>4.9000000000000004</v>
      </c>
      <c r="AC14" s="5">
        <v>4.9000000000000004</v>
      </c>
      <c r="AD14" s="5">
        <v>7.5</v>
      </c>
      <c r="AE14" s="5">
        <v>7.5</v>
      </c>
      <c r="AF14" s="5">
        <v>50.9</v>
      </c>
      <c r="AG14" s="8">
        <v>50.9</v>
      </c>
    </row>
    <row r="15" spans="1:33" ht="26.25" thickBot="1" x14ac:dyDescent="0.3">
      <c r="A15" s="2" t="s">
        <v>70</v>
      </c>
      <c r="B15" s="5">
        <v>17.5</v>
      </c>
      <c r="C15" s="44">
        <v>23</v>
      </c>
      <c r="D15" s="5">
        <v>17.5</v>
      </c>
      <c r="E15" s="44">
        <v>32</v>
      </c>
      <c r="F15" s="5">
        <v>2.2999999999999998</v>
      </c>
      <c r="G15" s="44">
        <v>3</v>
      </c>
      <c r="H15" s="5">
        <v>2.2999999999999998</v>
      </c>
      <c r="I15" s="44">
        <v>4</v>
      </c>
      <c r="J15" s="5">
        <v>5.3</v>
      </c>
      <c r="K15" s="44">
        <v>7</v>
      </c>
      <c r="L15" s="5">
        <v>5.3</v>
      </c>
      <c r="M15" s="44">
        <v>10</v>
      </c>
      <c r="N15" s="5">
        <v>37</v>
      </c>
      <c r="O15" s="44">
        <v>48</v>
      </c>
      <c r="P15" s="5">
        <v>37</v>
      </c>
      <c r="Q15" s="44">
        <v>68</v>
      </c>
      <c r="R15" s="5">
        <v>19.899999999999999</v>
      </c>
      <c r="S15" s="5">
        <v>19.899999999999999</v>
      </c>
      <c r="T15" s="5">
        <v>3.5</v>
      </c>
      <c r="U15" s="5">
        <v>3.5</v>
      </c>
      <c r="V15" s="5">
        <v>6.3</v>
      </c>
      <c r="W15" s="5">
        <v>6.3</v>
      </c>
      <c r="X15" s="5">
        <v>44</v>
      </c>
      <c r="Y15" s="5">
        <v>44</v>
      </c>
      <c r="Z15" s="5">
        <v>22</v>
      </c>
      <c r="AA15" s="5">
        <v>22</v>
      </c>
      <c r="AB15" s="5">
        <v>4.9000000000000004</v>
      </c>
      <c r="AC15" s="5">
        <v>4.9000000000000004</v>
      </c>
      <c r="AD15" s="5">
        <v>7.5</v>
      </c>
      <c r="AE15" s="5">
        <v>7.5</v>
      </c>
      <c r="AF15" s="5">
        <v>50.9</v>
      </c>
      <c r="AG15" s="8">
        <v>50.9</v>
      </c>
    </row>
    <row r="16" spans="1:33" ht="26.25" thickBot="1" x14ac:dyDescent="0.3">
      <c r="A16" s="2" t="s">
        <v>71</v>
      </c>
      <c r="B16" s="5">
        <v>17.5</v>
      </c>
      <c r="C16" s="44">
        <v>5</v>
      </c>
      <c r="D16" s="5">
        <v>17.5</v>
      </c>
      <c r="E16" s="44">
        <v>6</v>
      </c>
      <c r="F16" s="5">
        <v>2.2999999999999998</v>
      </c>
      <c r="G16" s="44">
        <v>1</v>
      </c>
      <c r="H16" s="5">
        <v>2.2999999999999998</v>
      </c>
      <c r="I16" s="44">
        <v>1</v>
      </c>
      <c r="J16" s="5">
        <v>5.3</v>
      </c>
      <c r="K16" s="44">
        <v>1</v>
      </c>
      <c r="L16" s="5">
        <v>5.3</v>
      </c>
      <c r="M16" s="44">
        <v>2</v>
      </c>
      <c r="N16" s="5">
        <v>37</v>
      </c>
      <c r="O16" s="44">
        <v>10</v>
      </c>
      <c r="P16" s="5">
        <v>37</v>
      </c>
      <c r="Q16" s="44">
        <v>13</v>
      </c>
      <c r="R16" s="5">
        <v>19.899999999999999</v>
      </c>
      <c r="S16" s="5">
        <v>19.899999999999999</v>
      </c>
      <c r="T16" s="5">
        <v>3.5</v>
      </c>
      <c r="U16" s="5">
        <v>3.5</v>
      </c>
      <c r="V16" s="5">
        <v>6.3</v>
      </c>
      <c r="W16" s="5">
        <v>6.3</v>
      </c>
      <c r="X16" s="5">
        <v>44</v>
      </c>
      <c r="Y16" s="5">
        <v>44</v>
      </c>
      <c r="Z16" s="5">
        <v>22</v>
      </c>
      <c r="AA16" s="5">
        <v>22</v>
      </c>
      <c r="AB16" s="5">
        <v>4.9000000000000004</v>
      </c>
      <c r="AC16" s="5">
        <v>4.9000000000000004</v>
      </c>
      <c r="AD16" s="5">
        <v>7.5</v>
      </c>
      <c r="AE16" s="5">
        <v>7.5</v>
      </c>
      <c r="AF16" s="5">
        <v>50.9</v>
      </c>
      <c r="AG16" s="8">
        <v>50.9</v>
      </c>
    </row>
    <row r="17" spans="1:33" ht="30.75" thickBot="1" x14ac:dyDescent="0.3">
      <c r="A17" s="3" t="s">
        <v>106</v>
      </c>
      <c r="B17" s="5">
        <v>18.5</v>
      </c>
      <c r="C17" s="44">
        <v>5</v>
      </c>
      <c r="D17" s="5">
        <v>18.5</v>
      </c>
      <c r="E17" s="44">
        <v>7</v>
      </c>
      <c r="F17" s="5">
        <v>3</v>
      </c>
      <c r="G17" s="44">
        <v>1</v>
      </c>
      <c r="H17" s="5">
        <v>3</v>
      </c>
      <c r="I17" s="44">
        <v>1</v>
      </c>
      <c r="J17" s="5">
        <v>5.7</v>
      </c>
      <c r="K17" s="44">
        <v>2</v>
      </c>
      <c r="L17" s="5">
        <v>5.7</v>
      </c>
      <c r="M17" s="44">
        <v>2</v>
      </c>
      <c r="N17" s="5">
        <v>41</v>
      </c>
      <c r="O17" s="44">
        <v>11</v>
      </c>
      <c r="P17" s="5">
        <v>41</v>
      </c>
      <c r="Q17" s="44">
        <v>15</v>
      </c>
      <c r="R17" s="5">
        <v>20.2</v>
      </c>
      <c r="S17" s="5">
        <v>20.2</v>
      </c>
      <c r="T17" s="5">
        <v>4</v>
      </c>
      <c r="U17" s="5">
        <v>4</v>
      </c>
      <c r="V17" s="5">
        <v>6.6</v>
      </c>
      <c r="W17" s="5">
        <v>6.6</v>
      </c>
      <c r="X17" s="5">
        <v>46</v>
      </c>
      <c r="Y17" s="5">
        <v>46</v>
      </c>
      <c r="Z17" s="5">
        <v>22</v>
      </c>
      <c r="AA17" s="5">
        <v>22</v>
      </c>
      <c r="AB17" s="5">
        <v>4.9000000000000004</v>
      </c>
      <c r="AC17" s="5">
        <v>4.9000000000000004</v>
      </c>
      <c r="AD17" s="5">
        <v>7.5</v>
      </c>
      <c r="AE17" s="5">
        <v>7.5</v>
      </c>
      <c r="AF17" s="5">
        <v>50.9</v>
      </c>
      <c r="AG17" s="8">
        <v>50.9</v>
      </c>
    </row>
  </sheetData>
  <phoneticPr fontId="6"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700643AAE65C40965595AF14EEA284" ma:contentTypeVersion="12" ma:contentTypeDescription="Create a new document." ma:contentTypeScope="" ma:versionID="8e3de7e2d4eff48807f0568bdcce1a8f">
  <xsd:schema xmlns:xsd="http://www.w3.org/2001/XMLSchema" xmlns:xs="http://www.w3.org/2001/XMLSchema" xmlns:p="http://schemas.microsoft.com/office/2006/metadata/properties" xmlns:ns3="9f282905-e528-4ba7-90d2-e645412f7abe" xmlns:ns4="d4491b7f-972d-4147-b94f-2311ccbb9439" targetNamespace="http://schemas.microsoft.com/office/2006/metadata/properties" ma:root="true" ma:fieldsID="869425d1d9d76c214e8832e6133fb1c1" ns3:_="" ns4:_="">
    <xsd:import namespace="9f282905-e528-4ba7-90d2-e645412f7abe"/>
    <xsd:import namespace="d4491b7f-972d-4147-b94f-2311ccbb94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282905-e528-4ba7-90d2-e645412f7ab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491b7f-972d-4147-b94f-2311ccbb94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4491b7f-972d-4147-b94f-2311ccbb9439" xsi:nil="true"/>
  </documentManagement>
</p:properties>
</file>

<file path=customXml/itemProps1.xml><?xml version="1.0" encoding="utf-8"?>
<ds:datastoreItem xmlns:ds="http://schemas.openxmlformats.org/officeDocument/2006/customXml" ds:itemID="{870E9820-1BAA-46AC-89A0-DD865FF6A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282905-e528-4ba7-90d2-e645412f7abe"/>
    <ds:schemaRef ds:uri="d4491b7f-972d-4147-b94f-2311ccbb94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D343C-38E6-4DE3-966A-B7D0B0977ADF}">
  <ds:schemaRefs>
    <ds:schemaRef ds:uri="http://schemas.microsoft.com/sharepoint/v3/contenttype/forms"/>
  </ds:schemaRefs>
</ds:datastoreItem>
</file>

<file path=customXml/itemProps3.xml><?xml version="1.0" encoding="utf-8"?>
<ds:datastoreItem xmlns:ds="http://schemas.openxmlformats.org/officeDocument/2006/customXml" ds:itemID="{FF1908B0-83EB-4752-B26E-A277EF956AC4}">
  <ds:schemaRefs>
    <ds:schemaRef ds:uri="d4491b7f-972d-4147-b94f-2311ccbb9439"/>
    <ds:schemaRef ds:uri="http://purl.org/dc/dcmitype/"/>
    <ds:schemaRef ds:uri="9f282905-e528-4ba7-90d2-e645412f7abe"/>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Large Institutions</vt:lpstr>
      <vt:lpstr>Small and Medium Institutions</vt:lpstr>
      <vt:lpstr>%Targets (Fewer than 40 Chairs)</vt:lpstr>
      <vt:lpstr>%Targets (40 or more Chairs)</vt:lpstr>
    </vt:vector>
  </TitlesOfParts>
  <Company>NSERC-SSHRC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dc:creator>
  <cp:lastModifiedBy>Elsby,Charlene</cp:lastModifiedBy>
  <dcterms:created xsi:type="dcterms:W3CDTF">2023-06-28T14:21:26Z</dcterms:created>
  <dcterms:modified xsi:type="dcterms:W3CDTF">2024-01-10T18:52:03Z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0x01010015700643AAE65C40965595AF14EEA284</vt:lpwstr>
  </property>
</Properties>
</file>